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nt\Költségvetés Komplett\HH_Árazattlan\"/>
    </mc:Choice>
  </mc:AlternateContent>
  <bookViews>
    <workbookView xWindow="0" yWindow="0" windowWidth="28800" windowHeight="11835"/>
  </bookViews>
  <sheets>
    <sheet name="költségbecslés" sheetId="1" r:id="rId1"/>
  </sheets>
  <definedNames>
    <definedName name="_xlnm.Print_Area" localSheetId="0">költségbecslés!$A$1:$N$328</definedName>
  </definedNames>
  <calcPr calcId="152511" fullPrecision="0"/>
</workbook>
</file>

<file path=xl/calcChain.xml><?xml version="1.0" encoding="utf-8"?>
<calcChain xmlns="http://schemas.openxmlformats.org/spreadsheetml/2006/main">
  <c r="K320" i="1" l="1"/>
  <c r="K317" i="1"/>
  <c r="K314" i="1"/>
  <c r="K311" i="1"/>
  <c r="K308" i="1"/>
  <c r="K302" i="1"/>
  <c r="K296" i="1"/>
  <c r="K293" i="1"/>
  <c r="K290" i="1"/>
  <c r="I286" i="1"/>
  <c r="K287" i="1" s="1"/>
  <c r="I279" i="1"/>
  <c r="K280" i="1" s="1"/>
  <c r="K277" i="1"/>
  <c r="N270" i="1"/>
  <c r="N267" i="1"/>
  <c r="K264" i="1"/>
  <c r="I260" i="1"/>
  <c r="K261" i="1" s="1"/>
  <c r="N314" i="1" l="1"/>
  <c r="N320" i="1"/>
  <c r="N308" i="1"/>
  <c r="N317" i="1"/>
  <c r="N311" i="1"/>
  <c r="N290" i="1"/>
  <c r="N293" i="1"/>
  <c r="N302" i="1"/>
  <c r="N303" i="1" s="1"/>
  <c r="N296" i="1"/>
  <c r="N287" i="1"/>
  <c r="N261" i="1"/>
  <c r="N264" i="1"/>
  <c r="N280" i="1"/>
  <c r="N277" i="1"/>
  <c r="N321" i="1" l="1"/>
  <c r="N281" i="1"/>
  <c r="N297" i="1"/>
  <c r="N271" i="1"/>
  <c r="N41" i="1" l="1"/>
  <c r="N38" i="1" l="1"/>
  <c r="N35" i="1"/>
  <c r="I248" i="1" l="1"/>
  <c r="K249" i="1" s="1"/>
  <c r="I245" i="1"/>
  <c r="K215" i="1"/>
  <c r="K221" i="1"/>
  <c r="I198" i="1"/>
  <c r="K199" i="1" s="1"/>
  <c r="I189" i="1"/>
  <c r="K190" i="1" s="1"/>
  <c r="I186" i="1"/>
  <c r="K187" i="1" s="1"/>
  <c r="N221" i="1" l="1"/>
  <c r="N199" i="1"/>
  <c r="N215" i="1"/>
  <c r="N249" i="1"/>
  <c r="N187" i="1"/>
  <c r="N190" i="1"/>
  <c r="K164" i="1"/>
  <c r="K138" i="1"/>
  <c r="I126" i="1"/>
  <c r="K127" i="1" s="1"/>
  <c r="I115" i="1"/>
  <c r="K27" i="1"/>
  <c r="K23" i="1"/>
  <c r="N127" i="1" l="1"/>
  <c r="N138" i="1"/>
  <c r="N164" i="1"/>
  <c r="N23" i="1"/>
  <c r="N251" i="1" l="1"/>
  <c r="I232" i="1" l="1"/>
  <c r="K233" i="1" s="1"/>
  <c r="I203" i="1"/>
  <c r="I194" i="1"/>
  <c r="I182" i="1"/>
  <c r="N233" i="1" l="1"/>
  <c r="K124" i="1"/>
  <c r="I83" i="1" l="1"/>
  <c r="C63" i="1"/>
  <c r="I62" i="1" s="1"/>
  <c r="C60" i="1"/>
  <c r="I59" i="1" s="1"/>
  <c r="I17" i="1"/>
  <c r="I14" i="1"/>
  <c r="I11" i="1"/>
  <c r="I7" i="1"/>
  <c r="K63" i="1" l="1"/>
  <c r="K230" i="1" l="1"/>
  <c r="K243" i="1"/>
  <c r="K195" i="1"/>
  <c r="K176" i="1"/>
  <c r="K241" i="1"/>
  <c r="K173" i="1"/>
  <c r="K170" i="1"/>
  <c r="K167" i="1"/>
  <c r="I91" i="1"/>
  <c r="K93" i="1" s="1"/>
  <c r="I87" i="1"/>
  <c r="I86" i="1"/>
  <c r="K154" i="1"/>
  <c r="K52" i="1"/>
  <c r="N170" i="1" l="1"/>
  <c r="N173" i="1"/>
  <c r="N176" i="1"/>
  <c r="N52" i="1"/>
  <c r="N154" i="1"/>
  <c r="N195" i="1"/>
  <c r="N243" i="1"/>
  <c r="N241" i="1"/>
  <c r="N230" i="1"/>
  <c r="N167" i="1"/>
  <c r="K88" i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N88" i="1" l="1"/>
  <c r="I150" i="1"/>
  <c r="G119" i="1"/>
  <c r="I120" i="1" s="1"/>
  <c r="K121" i="1" s="1"/>
  <c r="G48" i="1"/>
  <c r="G107" i="1"/>
  <c r="G47" i="1"/>
  <c r="F115" i="1"/>
  <c r="F114" i="1"/>
  <c r="G109" i="1"/>
  <c r="G108" i="1"/>
  <c r="G106" i="1"/>
  <c r="I101" i="1"/>
  <c r="K102" i="1" s="1"/>
  <c r="I96" i="1"/>
  <c r="K97" i="1" s="1"/>
  <c r="I77" i="1"/>
  <c r="I78" i="1"/>
  <c r="I79" i="1"/>
  <c r="I76" i="1"/>
  <c r="I68" i="1"/>
  <c r="I69" i="1"/>
  <c r="I67" i="1"/>
  <c r="I66" i="1"/>
  <c r="N97" i="1" l="1"/>
  <c r="N121" i="1"/>
  <c r="K106" i="1"/>
  <c r="K80" i="1"/>
  <c r="K116" i="1"/>
  <c r="I48" i="1"/>
  <c r="K49" i="1" s="1"/>
  <c r="K8" i="1"/>
  <c r="N116" i="1" l="1"/>
  <c r="N102" i="1"/>
  <c r="N106" i="1"/>
  <c r="N8" i="1"/>
  <c r="N49" i="1"/>
  <c r="N32" i="1"/>
  <c r="N30" i="1"/>
  <c r="K45" i="1" l="1"/>
  <c r="K227" i="1"/>
  <c r="K224" i="1"/>
  <c r="K218" i="1"/>
  <c r="N218" i="1" l="1"/>
  <c r="N224" i="1"/>
  <c r="N227" i="1"/>
  <c r="N45" i="1"/>
  <c r="K151" i="1"/>
  <c r="K135" i="1"/>
  <c r="N135" i="1" l="1"/>
  <c r="N151" i="1"/>
  <c r="K18" i="1"/>
  <c r="N18" i="1" l="1"/>
  <c r="K15" i="1"/>
  <c r="K131" i="1"/>
  <c r="N15" i="1" l="1"/>
  <c r="N131" i="1"/>
  <c r="N27" i="1"/>
  <c r="N63" i="1" l="1"/>
  <c r="K161" i="1"/>
  <c r="K246" i="1"/>
  <c r="K204" i="1"/>
  <c r="K183" i="1"/>
  <c r="N124" i="1"/>
  <c r="K12" i="1"/>
  <c r="N12" i="1" l="1"/>
  <c r="N54" i="1" s="1"/>
  <c r="N204" i="1"/>
  <c r="N183" i="1"/>
  <c r="N236" i="1" s="1"/>
  <c r="N246" i="1"/>
  <c r="N252" i="1" s="1"/>
  <c r="N161" i="1"/>
  <c r="N178" i="1" s="1"/>
  <c r="N93" i="1"/>
  <c r="N80" i="1"/>
  <c r="K70" i="1"/>
  <c r="K84" i="1"/>
  <c r="N70" i="1" l="1"/>
  <c r="N71" i="1" s="1"/>
  <c r="N84" i="1"/>
  <c r="N156" i="1" l="1"/>
  <c r="N323" i="1" s="1"/>
  <c r="N324" i="1" l="1"/>
  <c r="N325" i="1" l="1"/>
</calcChain>
</file>

<file path=xl/sharedStrings.xml><?xml version="1.0" encoding="utf-8"?>
<sst xmlns="http://schemas.openxmlformats.org/spreadsheetml/2006/main" count="509" uniqueCount="226">
  <si>
    <t xml:space="preserve">1. </t>
  </si>
  <si>
    <t>1.1</t>
  </si>
  <si>
    <t>m2</t>
  </si>
  <si>
    <t>m3</t>
  </si>
  <si>
    <t>2.</t>
  </si>
  <si>
    <t>Földmunka</t>
  </si>
  <si>
    <t>1.3</t>
  </si>
  <si>
    <t>2.3</t>
  </si>
  <si>
    <t>2.4</t>
  </si>
  <si>
    <t>3.</t>
  </si>
  <si>
    <t>Útépítés</t>
  </si>
  <si>
    <t>3.1</t>
  </si>
  <si>
    <t>3.2</t>
  </si>
  <si>
    <t>3.3</t>
  </si>
  <si>
    <t>4.</t>
  </si>
  <si>
    <t>Vízépítés</t>
  </si>
  <si>
    <t>m</t>
  </si>
  <si>
    <t>5.</t>
  </si>
  <si>
    <t>Forgalomtechnika</t>
  </si>
  <si>
    <t>db</t>
  </si>
  <si>
    <t>4.1</t>
  </si>
  <si>
    <t>4.2</t>
  </si>
  <si>
    <t>5.1</t>
  </si>
  <si>
    <t>5.2</t>
  </si>
  <si>
    <t>3.4</t>
  </si>
  <si>
    <t>Építés alatti forgalomkorlátozás</t>
  </si>
  <si>
    <t>tétel</t>
  </si>
  <si>
    <t>Közmű-szakfelügyeletek</t>
  </si>
  <si>
    <t>1.5</t>
  </si>
  <si>
    <t>1.6</t>
  </si>
  <si>
    <t>1.7</t>
  </si>
  <si>
    <t>1.4</t>
  </si>
  <si>
    <t>3.5</t>
  </si>
  <si>
    <t>Kiemelt szegély építése betongerendába rakva</t>
  </si>
  <si>
    <t>Terelővonal felfestése belterületi szakaszon gépi festéssel, tartós burkolati jellel</t>
  </si>
  <si>
    <t>6.</t>
  </si>
  <si>
    <t>Egyéb munkák</t>
  </si>
  <si>
    <t>Építéssel bolygatott zöldterületek helyreállítása átlag 1,0 m szélességben</t>
  </si>
  <si>
    <t>6.3</t>
  </si>
  <si>
    <t>Tükör készítése altalaj tömörítéssel szélesítés területén</t>
  </si>
  <si>
    <t>Homokos kavics ágyazat készítése 20 cm vtg-ban szélesítés területén</t>
  </si>
  <si>
    <t>1.8</t>
  </si>
  <si>
    <t>Megmaradó burkolatok profilmarása mart aszfalt elszállítással</t>
  </si>
  <si>
    <t>Meglévő aszfalt burkolat bontása elbontott törmelék elszállításával átépítés esetén</t>
  </si>
  <si>
    <t>Meglévő aszfalt burkolaszél vágása</t>
  </si>
  <si>
    <t>Tükör készítése altalaj tömörítéssel új építés területén</t>
  </si>
  <si>
    <t>"K" szegély építése betongerendába rakva</t>
  </si>
  <si>
    <t>Meglévő beton járdaburkolat bontása elbontott törmelék elszállításával átépítés esetén</t>
  </si>
  <si>
    <t xml:space="preserve">KRESZ táblák bevonása </t>
  </si>
  <si>
    <t>5.3</t>
  </si>
  <si>
    <t>5.4</t>
  </si>
  <si>
    <t>5.5</t>
  </si>
  <si>
    <t>5.6</t>
  </si>
  <si>
    <t>5.7</t>
  </si>
  <si>
    <t>Egységár</t>
  </si>
  <si>
    <t>ELŐKÉSZÍTŐ MUNKÁK ÖSSZESEN</t>
  </si>
  <si>
    <t>(nettó)</t>
  </si>
  <si>
    <t>FÖLDMUNKÁK ÖSSZESEN</t>
  </si>
  <si>
    <t>FORGALOMTECHNIKA KIÉPÍTÉSE ÖSSZESEN</t>
  </si>
  <si>
    <t>VÍZÉPÍTÉSI MUNKÁK ÖSSZESEN</t>
  </si>
  <si>
    <t>ÚTÉPÍTÉSI MUNKÁK ÖSSZESEN</t>
  </si>
  <si>
    <t>Építési költségek összesen (nettó)</t>
  </si>
  <si>
    <t>27% ÁFA</t>
  </si>
  <si>
    <t>ÉPÍTÉSI KÖLTSÉGEK MINDÖSSZESEN (BRUTTÓ)</t>
  </si>
  <si>
    <t>137+185+311+7+7+7+6+6+11+8+9+10+11+18+10+25+10</t>
  </si>
  <si>
    <t>(Kerékpárút építés termett talajon)43+66+253+78+186+62(Díszkő parkoló termett talajon)+108</t>
  </si>
  <si>
    <t>Kerékpárút rétegrend építése termett talajon:</t>
  </si>
  <si>
    <t>Kerékpárút rétegrend építése bontási területen:</t>
  </si>
  <si>
    <t>Parkoló,kapubejáró  bontási területen:</t>
  </si>
  <si>
    <t>Parkoló,kapubejáró  ermett talajon:</t>
  </si>
  <si>
    <t>(Dr. Földi János utca)</t>
  </si>
  <si>
    <t>34+248+318+66+156+52</t>
  </si>
  <si>
    <t>(Kerékpárúton)</t>
  </si>
  <si>
    <t>Kerékpárúton:</t>
  </si>
  <si>
    <t>Parkolóban, és kapubejáróban:</t>
  </si>
  <si>
    <t>Kezdő sz.</t>
  </si>
  <si>
    <t>Vég sz.</t>
  </si>
  <si>
    <t>Féloldali</t>
  </si>
  <si>
    <t>Hossza:</t>
  </si>
  <si>
    <t>Kétoldallal</t>
  </si>
  <si>
    <t>Szelv.szám</t>
  </si>
  <si>
    <t>Átvezetett</t>
  </si>
  <si>
    <t>Nemesített padka készítése</t>
  </si>
  <si>
    <t>Dr földi János utca út és kerékpárút között</t>
  </si>
  <si>
    <t>10cm vtg</t>
  </si>
  <si>
    <t>170m2</t>
  </si>
  <si>
    <t>Dr.Földi J. ;Rákóczi ; Arany J. kereszteződés</t>
  </si>
  <si>
    <t>ZSOLT</t>
  </si>
  <si>
    <t>Parkoló,kapubejáró  termett talajon:</t>
  </si>
  <si>
    <t>Meglévő aknafedlapjának szintbehelyezése</t>
  </si>
  <si>
    <t>Meglévő víznyelő akna fedlapjának bontása, új zárt  fedlap szintbehelyezése</t>
  </si>
  <si>
    <t>Új víznyelő létesítés 32x32 fedlappal</t>
  </si>
  <si>
    <t>fm</t>
  </si>
  <si>
    <t>Záróvonal felfestése belterületi szakaszon gépi festéssel, tartós burkolati jellel</t>
  </si>
  <si>
    <t>1186*0,4</t>
  </si>
  <si>
    <t>(180)*0,2</t>
  </si>
  <si>
    <t>Meglévő térkő burkolat felszedése(Bocskai téren):</t>
  </si>
  <si>
    <t>Új befogadóakna létesítése zárt fedlappal(A meglévő csap.csatornára történő  víznyelők rákötése miatt)</t>
  </si>
  <si>
    <t xml:space="preserve">Új KRESZ táblák kihelyezése </t>
  </si>
  <si>
    <t>Új KRESZ táblaoszlopok kihelyezése betontuskóba rakva</t>
  </si>
  <si>
    <t>Meglévő KRESZ táblák áthelyezése</t>
  </si>
  <si>
    <t>Korlát építése(Széchenyi utca; Kossuth utca)</t>
  </si>
  <si>
    <t>Meglévő humuszréteg eltávolítása 15 cm vtg-ban új burkolatépítés területén elszállítással</t>
  </si>
  <si>
    <t>(43+66+253+78+186+62+108)*0,15=</t>
  </si>
  <si>
    <t>Bocskai tér, Hunyadi u. keresztezés</t>
  </si>
  <si>
    <t>Fakivágás, tuskozással, elszállítással</t>
  </si>
  <si>
    <t>Meglévő beton lábazatú kerítés elbontása(kisajátítás területén)</t>
  </si>
  <si>
    <t>(Kerékpárút bontási területen)310+398+18+(Díszkő parkoló bontási területén)494</t>
  </si>
  <si>
    <t>6 cm vtg térkőburkolat építése ágyazatba, tömörítéssel, besepréssel</t>
  </si>
  <si>
    <t>Térkő(Ebből színes:92m2)</t>
  </si>
  <si>
    <t>Térkő(Ebből színes:87m2)</t>
  </si>
  <si>
    <t>Átlag széless.</t>
  </si>
  <si>
    <t>1.11.</t>
  </si>
  <si>
    <t>1.12.</t>
  </si>
  <si>
    <t>Dr Földi J. u. :56m</t>
  </si>
  <si>
    <t>Süllyesztett szegély építése betongerendába rakva</t>
  </si>
  <si>
    <t>Kerti szegély építése betongerendába rakva</t>
  </si>
  <si>
    <t>3.8.</t>
  </si>
  <si>
    <t>3.9.</t>
  </si>
  <si>
    <t>3.10.</t>
  </si>
  <si>
    <t>3.11.</t>
  </si>
  <si>
    <t>3.12.</t>
  </si>
  <si>
    <t>Padkafolyóka építése( művelődési ház melletti kerékpárút és járda közé)</t>
  </si>
  <si>
    <t>4.4.</t>
  </si>
  <si>
    <t>4.5.</t>
  </si>
  <si>
    <t>EGYÉB MUNKÁK ÖSSZESEN</t>
  </si>
  <si>
    <t>Költségbecslés</t>
  </si>
  <si>
    <t>Összeg:</t>
  </si>
  <si>
    <t>Hajdúhadház Dr. Földi János utcán hiányzó kerékpárút kiegészítése (Katolikus Templom-Béke utca) vonatkozó engedélyezési tervéhez</t>
  </si>
  <si>
    <t>terelővonal fehér 3/6:</t>
  </si>
  <si>
    <t>terlővonal kp.út fehér 1,5/1,5:</t>
  </si>
  <si>
    <t>záróvonal út fehér:</t>
  </si>
  <si>
    <t>záróvonal kp.út sárga:</t>
  </si>
  <si>
    <t>Új burkolati jelek készítése kézi festéssel, tartós burkolati jellel</t>
  </si>
  <si>
    <t>felállási vonal STOP nagy fehér:</t>
  </si>
  <si>
    <t>felállási vonal STOP kicsi sárga:</t>
  </si>
  <si>
    <t>piktogram STOP</t>
  </si>
  <si>
    <t>piktogram kicsi STOP</t>
  </si>
  <si>
    <t>piktogram kp.,gyalog :</t>
  </si>
  <si>
    <t>gyalogátkelőh. 3m:</t>
  </si>
  <si>
    <t>gyalogátkelőh. 0,5*0,5:</t>
  </si>
  <si>
    <t>gyalogátkelőh. kicsi fehér:</t>
  </si>
  <si>
    <t>5.8.</t>
  </si>
  <si>
    <t>61,5m*0,3</t>
  </si>
  <si>
    <t>1.10.</t>
  </si>
  <si>
    <t>1.13.</t>
  </si>
  <si>
    <t>2218m2(átlag 1,5cm vastg., számítógépes adatfeldolgozásból)</t>
  </si>
  <si>
    <t>AC 11  aszfalt kötőréteg építése 5 cm vtg-ban burkolat megerőssítés területén géppel</t>
  </si>
  <si>
    <t>AC 11  aszfalt kopóréteg építése 4 cm vtg-ban burkolatfelújítás területén géppel</t>
  </si>
  <si>
    <t>6.4.</t>
  </si>
  <si>
    <t>Megvalósulási tervek készítése</t>
  </si>
  <si>
    <t>Kelt:</t>
  </si>
  <si>
    <t>Horváth Zsolt tervező</t>
  </si>
  <si>
    <t>Ckt-4 útalap építése 15cm vtg-ban szélesítés területén</t>
  </si>
  <si>
    <t>Mennyiség</t>
  </si>
  <si>
    <t>Új taktilis jel készítése bordázott térkőből gyalogátkelőkhöz</t>
  </si>
  <si>
    <t>1.6.</t>
  </si>
  <si>
    <t>(átlag 1,5cm vastg., számítógépes adatfeldolgozásból)</t>
  </si>
  <si>
    <t>3.6.</t>
  </si>
  <si>
    <t>3.7.</t>
  </si>
  <si>
    <t xml:space="preserve">Dr Földi J. u.:586m </t>
  </si>
  <si>
    <t>Busszmeglló előtt:58m; Béke útja 6sz előtt víznyelő kihelyezése:5m</t>
  </si>
  <si>
    <t>Dr Földi J.u.:394m</t>
  </si>
  <si>
    <t>Bocskai tér és béke útja 55m</t>
  </si>
  <si>
    <t>4.3.</t>
  </si>
  <si>
    <t>4.6.</t>
  </si>
  <si>
    <t>5.2.</t>
  </si>
  <si>
    <t>(Dr.Földi J.u. felújítás)</t>
  </si>
  <si>
    <t>300(Burkolatfelújítás Dr. Földi J.)</t>
  </si>
  <si>
    <t>112(Park előtt)+88(Művház előtt)</t>
  </si>
  <si>
    <t>Támfal építése(Dr, Földi J. és Bocski tér csatl.)</t>
  </si>
  <si>
    <t>6.5.</t>
  </si>
  <si>
    <t>Meglévő térkő burkolat lerakása(Bocskai tér szélesítés mukadíj):</t>
  </si>
  <si>
    <t>AC 4  aszfalt kopóréteg építése 2,5 cm vtg-ban géppel</t>
  </si>
  <si>
    <t>(Dr.Földi J.u. )</t>
  </si>
  <si>
    <r>
      <t>Új burkolati jelek készítése kézi festéssel, tartós burkolati jellel.</t>
    </r>
    <r>
      <rPr>
        <b/>
        <sz val="14"/>
        <rFont val="Times New Roman"/>
        <family val="1"/>
        <charset val="238"/>
      </rPr>
      <t>(DR.Földi J.u.felújítás)</t>
    </r>
  </si>
  <si>
    <t>T-COM vezeték védelembe helyezés(szakági terv szerint)</t>
  </si>
  <si>
    <t>Közvilágítás kiépítése( szakági terv szerint)</t>
  </si>
  <si>
    <t>Ingatlan rendezés a szükséges közműáthelyezésekkel, kerítésépítéssel</t>
  </si>
  <si>
    <t>Tételár</t>
  </si>
  <si>
    <t>1.2</t>
  </si>
  <si>
    <t xml:space="preserve">Elsározódott, makadám útalap visszabontása elszállítással 46 cm vtg-ban </t>
  </si>
  <si>
    <t>193*0,46</t>
  </si>
  <si>
    <t>Meglévő aszfalt burkolatszél vágása</t>
  </si>
  <si>
    <t>1.4.</t>
  </si>
  <si>
    <t xml:space="preserve"> </t>
  </si>
  <si>
    <t>1.5.</t>
  </si>
  <si>
    <t>2.1</t>
  </si>
  <si>
    <t xml:space="preserve">Tükör készítése altalaj tömörítéssel </t>
  </si>
  <si>
    <t>2.2</t>
  </si>
  <si>
    <t>193*0,2</t>
  </si>
  <si>
    <t>Ckt-4 útalap építése 15 cm vtg-ban szélesítés területén</t>
  </si>
  <si>
    <t>170*0,15</t>
  </si>
  <si>
    <t>3.2.</t>
  </si>
  <si>
    <t>6 cm vtg térkőburkolat építése ágyazatba, tömörítéssel, besepréssel parkolóterületen</t>
  </si>
  <si>
    <t>3.6</t>
  </si>
  <si>
    <t>4.4</t>
  </si>
  <si>
    <t>Záróvonal felfestése belterületi szakaszon kézi festéssel, tartós burkolati jellel</t>
  </si>
  <si>
    <t>68m*0,2=14m2</t>
  </si>
  <si>
    <t>Csőkorlát építése</t>
  </si>
  <si>
    <t>Kossuth utcai parkoló építés</t>
  </si>
  <si>
    <t>Előkészítő munkák</t>
  </si>
  <si>
    <t>7.</t>
  </si>
  <si>
    <t>7.1</t>
  </si>
  <si>
    <t>7.2.</t>
  </si>
  <si>
    <t>7.3.</t>
  </si>
  <si>
    <t>7.4.</t>
  </si>
  <si>
    <t>8.</t>
  </si>
  <si>
    <t>8.1.</t>
  </si>
  <si>
    <t>8.2.</t>
  </si>
  <si>
    <t>9.</t>
  </si>
  <si>
    <t>9.1.</t>
  </si>
  <si>
    <t>9.2.</t>
  </si>
  <si>
    <t>9.3.</t>
  </si>
  <si>
    <t>9.4</t>
  </si>
  <si>
    <t>10.</t>
  </si>
  <si>
    <t>10.1.</t>
  </si>
  <si>
    <t>11.</t>
  </si>
  <si>
    <t>11.1.</t>
  </si>
  <si>
    <t>11.2.</t>
  </si>
  <si>
    <t>11.3.</t>
  </si>
  <si>
    <t>11.4.</t>
  </si>
  <si>
    <t>11.5.</t>
  </si>
  <si>
    <t>1.9.</t>
  </si>
  <si>
    <t>AC 11 kötő  aszfaltréteg építése 3,5 cm vtg-ban kerékpárút területén géppel</t>
  </si>
  <si>
    <t>( A közbeszerzés kérdés-válaszok szerinti módosítások figyelembe vételével)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</si>
</sst>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F_t_-;\-* #,##0.00\ _F_t_-;_-* &quot;-&quot;??\ _F_t_-;_-@_-"/>
    <numFmt numFmtId="164" formatCode="0.0"/>
    <numFmt numFmtId="165" formatCode="#,##0\ &quot;Ft&quot;"/>
    <numFmt numFmtId="166" formatCode="0.00&quot;m2&quot;"/>
    <numFmt numFmtId="167" formatCode="0\+000"/>
    <numFmt numFmtId="168" formatCode="0.00&quot;m&quot;"/>
    <numFmt numFmtId="169" formatCode="0&quot;m2&quot;"/>
    <numFmt numFmtId="170" formatCode="_-* #,##0\ _F_t_-;\-* #,##0\ _F_t_-;_-* &quot;-&quot;??\ _F_t_-;_-@_-"/>
    <numFmt numFmtId="171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Fill="1"/>
    <xf numFmtId="0" fontId="3" fillId="0" borderId="0" xfId="0" applyFont="1" applyFill="1"/>
    <xf numFmtId="165" fontId="2" fillId="0" borderId="0" xfId="0" applyNumberFormat="1" applyFont="1" applyFill="1"/>
    <xf numFmtId="49" fontId="4" fillId="0" borderId="0" xfId="0" applyNumberFormat="1" applyFont="1" applyFill="1" applyAlignment="1">
      <alignment vertical="top"/>
    </xf>
    <xf numFmtId="0" fontId="4" fillId="0" borderId="0" xfId="0" applyFont="1" applyFill="1"/>
    <xf numFmtId="1" fontId="2" fillId="0" borderId="0" xfId="0" applyNumberFormat="1" applyFont="1" applyFill="1"/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2" fillId="0" borderId="1" xfId="0" applyFont="1" applyFill="1" applyBorder="1"/>
    <xf numFmtId="1" fontId="2" fillId="0" borderId="1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/>
    <xf numFmtId="1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/>
    <xf numFmtId="167" fontId="2" fillId="0" borderId="0" xfId="0" applyNumberFormat="1" applyFont="1" applyFill="1"/>
    <xf numFmtId="168" fontId="2" fillId="0" borderId="0" xfId="0" applyNumberFormat="1" applyFont="1" applyFill="1"/>
    <xf numFmtId="169" fontId="2" fillId="0" borderId="0" xfId="0" applyNumberFormat="1" applyFont="1" applyFill="1"/>
    <xf numFmtId="167" fontId="2" fillId="0" borderId="1" xfId="0" applyNumberFormat="1" applyFont="1" applyFill="1" applyBorder="1"/>
    <xf numFmtId="168" fontId="2" fillId="0" borderId="1" xfId="0" applyNumberFormat="1" applyFont="1" applyFill="1" applyBorder="1"/>
    <xf numFmtId="16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/>
    <xf numFmtId="165" fontId="3" fillId="0" borderId="0" xfId="0" applyNumberFormat="1" applyFont="1" applyFill="1"/>
    <xf numFmtId="169" fontId="2" fillId="0" borderId="0" xfId="0" applyNumberFormat="1" applyFont="1" applyFill="1" applyBorder="1" applyAlignment="1"/>
    <xf numFmtId="169" fontId="2" fillId="0" borderId="1" xfId="0" applyNumberFormat="1" applyFont="1" applyFill="1" applyBorder="1" applyAlignment="1"/>
    <xf numFmtId="1" fontId="3" fillId="0" borderId="0" xfId="0" applyNumberFormat="1" applyFont="1" applyFill="1"/>
    <xf numFmtId="166" fontId="2" fillId="0" borderId="0" xfId="0" applyNumberFormat="1" applyFont="1" applyFill="1" applyBorder="1" applyAlignment="1"/>
    <xf numFmtId="166" fontId="2" fillId="0" borderId="1" xfId="0" applyNumberFormat="1" applyFont="1" applyFill="1" applyBorder="1" applyAlignment="1"/>
    <xf numFmtId="171" fontId="2" fillId="0" borderId="0" xfId="0" applyNumberFormat="1" applyFont="1" applyFill="1"/>
    <xf numFmtId="0" fontId="2" fillId="0" borderId="3" xfId="0" applyFont="1" applyFill="1" applyBorder="1"/>
    <xf numFmtId="1" fontId="2" fillId="0" borderId="3" xfId="0" applyNumberFormat="1" applyFont="1" applyFill="1" applyBorder="1"/>
    <xf numFmtId="164" fontId="2" fillId="0" borderId="1" xfId="0" applyNumberFormat="1" applyFont="1" applyFill="1" applyBorder="1"/>
    <xf numFmtId="164" fontId="3" fillId="0" borderId="0" xfId="0" applyNumberFormat="1" applyFont="1" applyFill="1"/>
    <xf numFmtId="49" fontId="3" fillId="0" borderId="0" xfId="0" applyNumberFormat="1" applyFont="1" applyFill="1" applyAlignment="1">
      <alignment vertical="top"/>
    </xf>
    <xf numFmtId="170" fontId="3" fillId="0" borderId="0" xfId="1" applyNumberFormat="1" applyFont="1" applyFill="1"/>
    <xf numFmtId="165" fontId="3" fillId="0" borderId="2" xfId="0" applyNumberFormat="1" applyFont="1" applyFill="1" applyBorder="1"/>
    <xf numFmtId="14" fontId="2" fillId="0" borderId="0" xfId="0" applyNumberFormat="1" applyFont="1" applyFill="1"/>
    <xf numFmtId="9" fontId="2" fillId="0" borderId="0" xfId="2" applyFont="1" applyFill="1"/>
    <xf numFmtId="170" fontId="2" fillId="0" borderId="0" xfId="0" applyNumberFormat="1" applyFont="1" applyFill="1"/>
    <xf numFmtId="0" fontId="2" fillId="2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/>
    <xf numFmtId="165" fontId="2" fillId="0" borderId="0" xfId="0" applyNumberFormat="1" applyFont="1"/>
    <xf numFmtId="0" fontId="2" fillId="0" borderId="0" xfId="0" applyFont="1"/>
    <xf numFmtId="49" fontId="2" fillId="0" borderId="0" xfId="0" applyNumberFormat="1" applyFont="1" applyAlignment="1">
      <alignment vertical="top"/>
    </xf>
    <xf numFmtId="164" fontId="2" fillId="0" borderId="0" xfId="0" applyNumberFormat="1" applyFont="1"/>
    <xf numFmtId="49" fontId="4" fillId="0" borderId="0" xfId="0" applyNumberFormat="1" applyFont="1" applyAlignment="1">
      <alignment vertical="top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vertical="top"/>
    </xf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165" fontId="3" fillId="0" borderId="0" xfId="0" applyNumberFormat="1" applyFont="1"/>
    <xf numFmtId="0" fontId="2" fillId="0" borderId="0" xfId="0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49" fontId="2" fillId="0" borderId="4" xfId="0" applyNumberFormat="1" applyFont="1" applyBorder="1" applyAlignment="1">
      <alignment vertical="top"/>
    </xf>
    <xf numFmtId="0" fontId="2" fillId="0" borderId="4" xfId="0" applyFont="1" applyBorder="1"/>
    <xf numFmtId="164" fontId="2" fillId="0" borderId="4" xfId="0" applyNumberFormat="1" applyFont="1" applyBorder="1"/>
    <xf numFmtId="0" fontId="2" fillId="0" borderId="5" xfId="0" applyFont="1" applyBorder="1"/>
    <xf numFmtId="165" fontId="2" fillId="0" borderId="4" xfId="0" applyNumberFormat="1" applyFont="1" applyBorder="1"/>
    <xf numFmtId="165" fontId="3" fillId="0" borderId="0" xfId="0" applyNumberFormat="1" applyFont="1" applyBorder="1"/>
    <xf numFmtId="164" fontId="3" fillId="0" borderId="0" xfId="0" applyNumberFormat="1" applyFont="1"/>
    <xf numFmtId="0" fontId="2" fillId="0" borderId="1" xfId="0" applyFont="1" applyBorder="1" applyAlignment="1">
      <alignment horizontal="center" wrapText="1"/>
    </xf>
    <xf numFmtId="170" fontId="2" fillId="0" borderId="0" xfId="1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2" fillId="0" borderId="1" xfId="0" applyFont="1" applyFill="1" applyBorder="1" applyAlignment="1">
      <alignment horizontal="left"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7"/>
  <sheetViews>
    <sheetView tabSelected="1" view="pageBreakPreview" topLeftCell="B312" zoomScale="70" zoomScaleNormal="100" zoomScaleSheetLayoutView="70" workbookViewId="0">
      <selection activeCell="T344" sqref="T344"/>
    </sheetView>
  </sheetViews>
  <sheetFormatPr defaultRowHeight="18.75" x14ac:dyDescent="0.3"/>
  <cols>
    <col min="1" max="1" width="10.42578125" style="1" hidden="1" customWidth="1"/>
    <col min="2" max="2" width="9.140625" style="11"/>
    <col min="3" max="3" width="12.7109375" style="1" bestFit="1" customWidth="1"/>
    <col min="4" max="4" width="13" style="1" bestFit="1" customWidth="1"/>
    <col min="5" max="5" width="11.7109375" style="1" bestFit="1" customWidth="1"/>
    <col min="6" max="6" width="9.42578125" style="1" bestFit="1" customWidth="1"/>
    <col min="7" max="7" width="12.7109375" style="1" bestFit="1" customWidth="1"/>
    <col min="8" max="8" width="46.42578125" style="1" customWidth="1"/>
    <col min="9" max="9" width="12" style="6" customWidth="1"/>
    <col min="10" max="10" width="9.7109375" style="1" bestFit="1" customWidth="1"/>
    <col min="11" max="11" width="11.140625" style="6" bestFit="1" customWidth="1"/>
    <col min="12" max="12" width="5.28515625" style="1" bestFit="1" customWidth="1"/>
    <col min="13" max="13" width="14.85546875" style="3" bestFit="1" customWidth="1"/>
    <col min="14" max="14" width="19.140625" style="1" bestFit="1" customWidth="1"/>
    <col min="15" max="15" width="16.140625" style="1" bestFit="1" customWidth="1"/>
    <col min="16" max="16" width="0" style="1" hidden="1" customWidth="1"/>
    <col min="17" max="17" width="19.42578125" style="1" bestFit="1" customWidth="1"/>
    <col min="18" max="18" width="19.140625" style="1" bestFit="1" customWidth="1"/>
    <col min="19" max="19" width="14.42578125" style="1" customWidth="1"/>
    <col min="20" max="20" width="11.7109375" style="1" bestFit="1" customWidth="1"/>
    <col min="21" max="22" width="9.140625" style="1"/>
    <col min="23" max="23" width="19.28515625" style="1" bestFit="1" customWidth="1"/>
    <col min="24" max="16384" width="9.140625" style="1"/>
  </cols>
  <sheetData>
    <row r="1" spans="1:17" x14ac:dyDescent="0.3">
      <c r="B1" s="77" t="s">
        <v>126</v>
      </c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7" x14ac:dyDescent="0.3">
      <c r="A2" s="78" t="s">
        <v>128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7" x14ac:dyDescent="0.3">
      <c r="C3" s="79" t="s">
        <v>225</v>
      </c>
      <c r="D3" s="79"/>
      <c r="E3" s="79"/>
      <c r="F3" s="79"/>
      <c r="G3" s="79"/>
      <c r="H3" s="79"/>
      <c r="I3" s="79"/>
      <c r="J3" s="79"/>
    </row>
    <row r="4" spans="1:17" ht="19.5" x14ac:dyDescent="0.35">
      <c r="B4" s="4" t="s">
        <v>0</v>
      </c>
      <c r="C4" s="46" t="s">
        <v>201</v>
      </c>
      <c r="D4" s="5"/>
      <c r="K4" s="7" t="s">
        <v>154</v>
      </c>
      <c r="M4" s="8" t="s">
        <v>54</v>
      </c>
      <c r="N4" s="45" t="s">
        <v>127</v>
      </c>
    </row>
    <row r="5" spans="1:17" x14ac:dyDescent="0.3">
      <c r="B5" s="9"/>
      <c r="C5" s="10"/>
      <c r="D5" s="10"/>
      <c r="M5" s="8" t="s">
        <v>56</v>
      </c>
      <c r="N5" s="45" t="s">
        <v>56</v>
      </c>
    </row>
    <row r="6" spans="1:17" x14ac:dyDescent="0.3">
      <c r="A6" s="1" t="s">
        <v>81</v>
      </c>
      <c r="B6" s="11" t="s">
        <v>1</v>
      </c>
      <c r="C6" s="1" t="s">
        <v>102</v>
      </c>
    </row>
    <row r="7" spans="1:17" x14ac:dyDescent="0.3">
      <c r="C7" s="12" t="s">
        <v>103</v>
      </c>
      <c r="D7" s="12"/>
      <c r="E7" s="12"/>
      <c r="F7" s="12"/>
      <c r="G7" s="12"/>
      <c r="H7" s="12"/>
      <c r="I7" s="13">
        <f>(43+66+253+78+186+62+108)*0.15</f>
        <v>119</v>
      </c>
      <c r="J7" s="12" t="s">
        <v>3</v>
      </c>
      <c r="K7" s="13"/>
      <c r="L7" s="12"/>
    </row>
    <row r="8" spans="1:17" x14ac:dyDescent="0.3">
      <c r="K8" s="6">
        <f>I7</f>
        <v>119</v>
      </c>
      <c r="L8" s="1" t="s">
        <v>3</v>
      </c>
      <c r="N8" s="3">
        <f>K8*M8</f>
        <v>0</v>
      </c>
      <c r="Q8" s="3"/>
    </row>
    <row r="9" spans="1:17" x14ac:dyDescent="0.3">
      <c r="N9" s="3"/>
      <c r="Q9" s="3"/>
    </row>
    <row r="10" spans="1:17" x14ac:dyDescent="0.3">
      <c r="A10" s="1" t="s">
        <v>81</v>
      </c>
      <c r="B10" s="11" t="s">
        <v>6</v>
      </c>
      <c r="C10" s="1" t="s">
        <v>44</v>
      </c>
      <c r="H10" s="2" t="s">
        <v>167</v>
      </c>
      <c r="Q10" s="3"/>
    </row>
    <row r="11" spans="1:17" x14ac:dyDescent="0.3">
      <c r="C11" s="12" t="s">
        <v>64</v>
      </c>
      <c r="D11" s="12"/>
      <c r="E11" s="12"/>
      <c r="F11" s="12"/>
      <c r="G11" s="12"/>
      <c r="H11" s="12"/>
      <c r="I11" s="13">
        <f>137+185+311+7+7+7+6+6+11+8+9+10+11+18+10+25+10</f>
        <v>778</v>
      </c>
      <c r="J11" s="12" t="s">
        <v>16</v>
      </c>
      <c r="K11" s="13"/>
      <c r="L11" s="12"/>
      <c r="Q11" s="3"/>
    </row>
    <row r="12" spans="1:17" x14ac:dyDescent="0.3">
      <c r="K12" s="6">
        <f>I11</f>
        <v>778</v>
      </c>
      <c r="L12" s="1" t="s">
        <v>16</v>
      </c>
      <c r="N12" s="3">
        <f>K12*M12</f>
        <v>0</v>
      </c>
      <c r="Q12" s="3"/>
    </row>
    <row r="13" spans="1:17" x14ac:dyDescent="0.3">
      <c r="A13" s="1" t="s">
        <v>81</v>
      </c>
      <c r="B13" s="11" t="s">
        <v>31</v>
      </c>
      <c r="C13" s="14" t="s">
        <v>43</v>
      </c>
      <c r="D13" s="14"/>
      <c r="E13" s="14"/>
      <c r="F13" s="14"/>
      <c r="G13" s="14"/>
      <c r="H13" s="14"/>
      <c r="Q13" s="3"/>
    </row>
    <row r="14" spans="1:17" x14ac:dyDescent="0.3">
      <c r="C14" s="15" t="s">
        <v>94</v>
      </c>
      <c r="I14" s="6">
        <f>1186*0.4</f>
        <v>474</v>
      </c>
      <c r="J14" s="1" t="s">
        <v>3</v>
      </c>
      <c r="Q14" s="3"/>
    </row>
    <row r="15" spans="1:17" x14ac:dyDescent="0.3">
      <c r="K15" s="6">
        <f>SUM(I14:I14)</f>
        <v>474</v>
      </c>
      <c r="L15" s="1" t="s">
        <v>3</v>
      </c>
      <c r="N15" s="3">
        <f>K15*M15</f>
        <v>0</v>
      </c>
      <c r="Q15" s="3"/>
    </row>
    <row r="16" spans="1:17" x14ac:dyDescent="0.3">
      <c r="A16" s="1" t="s">
        <v>81</v>
      </c>
      <c r="C16" s="1" t="s">
        <v>47</v>
      </c>
      <c r="Q16" s="3"/>
    </row>
    <row r="17" spans="1:20" x14ac:dyDescent="0.3">
      <c r="C17" s="12" t="s">
        <v>95</v>
      </c>
      <c r="D17" s="12"/>
      <c r="E17" s="12"/>
      <c r="F17" s="12"/>
      <c r="G17" s="12"/>
      <c r="H17" s="12"/>
      <c r="I17" s="13">
        <f>(180)*0.2</f>
        <v>36</v>
      </c>
      <c r="J17" s="12" t="s">
        <v>3</v>
      </c>
      <c r="K17" s="13"/>
      <c r="L17" s="12"/>
      <c r="Q17" s="3"/>
    </row>
    <row r="18" spans="1:20" x14ac:dyDescent="0.3">
      <c r="K18" s="6">
        <f>I17</f>
        <v>36</v>
      </c>
      <c r="L18" s="1" t="s">
        <v>3</v>
      </c>
      <c r="N18" s="3">
        <f>K18*M18</f>
        <v>0</v>
      </c>
      <c r="Q18" s="3"/>
    </row>
    <row r="19" spans="1:20" x14ac:dyDescent="0.3">
      <c r="Q19" s="3"/>
    </row>
    <row r="20" spans="1:20" x14ac:dyDescent="0.3">
      <c r="A20" s="1" t="s">
        <v>81</v>
      </c>
      <c r="B20" s="11" t="s">
        <v>28</v>
      </c>
      <c r="C20" s="14" t="s">
        <v>42</v>
      </c>
      <c r="D20" s="14"/>
      <c r="E20" s="14"/>
      <c r="F20" s="14"/>
      <c r="G20" s="14"/>
      <c r="H20" s="14"/>
      <c r="I20" s="16"/>
      <c r="J20" s="14"/>
      <c r="K20" s="16"/>
      <c r="L20" s="14"/>
      <c r="Q20" s="3"/>
    </row>
    <row r="21" spans="1:20" x14ac:dyDescent="0.3">
      <c r="C21" s="14" t="s">
        <v>146</v>
      </c>
      <c r="D21" s="14"/>
      <c r="E21" s="14"/>
      <c r="F21" s="14"/>
      <c r="G21" s="14"/>
      <c r="H21" s="14"/>
      <c r="I21" s="16">
        <v>2218</v>
      </c>
      <c r="J21" s="14" t="s">
        <v>2</v>
      </c>
      <c r="K21" s="16"/>
      <c r="L21" s="14"/>
      <c r="Q21" s="3"/>
    </row>
    <row r="22" spans="1:20" x14ac:dyDescent="0.3">
      <c r="C22" s="1">
        <v>315</v>
      </c>
      <c r="D22" s="14" t="s">
        <v>2</v>
      </c>
      <c r="E22" s="1" t="s">
        <v>86</v>
      </c>
      <c r="F22" s="14"/>
      <c r="G22" s="14"/>
      <c r="H22" s="14"/>
      <c r="I22" s="16">
        <v>315</v>
      </c>
      <c r="J22" s="14" t="s">
        <v>2</v>
      </c>
      <c r="K22" s="16"/>
      <c r="L22" s="14"/>
      <c r="Q22" s="3"/>
    </row>
    <row r="23" spans="1:20" x14ac:dyDescent="0.3">
      <c r="C23" s="2" t="s">
        <v>167</v>
      </c>
      <c r="D23" s="14"/>
      <c r="F23" s="14"/>
      <c r="G23" s="14"/>
      <c r="H23" s="14"/>
      <c r="I23" s="16"/>
      <c r="J23" s="14"/>
      <c r="K23" s="6">
        <f>SUM(I21:I22)</f>
        <v>2533</v>
      </c>
      <c r="L23" s="1" t="s">
        <v>2</v>
      </c>
      <c r="N23" s="3">
        <f>K23*M23</f>
        <v>0</v>
      </c>
      <c r="Q23" s="3"/>
    </row>
    <row r="24" spans="1:20" x14ac:dyDescent="0.3">
      <c r="A24" s="1" t="s">
        <v>81</v>
      </c>
      <c r="B24" s="11" t="s">
        <v>156</v>
      </c>
      <c r="C24" s="14" t="s">
        <v>42</v>
      </c>
      <c r="D24" s="14"/>
      <c r="E24" s="14"/>
      <c r="F24" s="14"/>
      <c r="G24" s="14"/>
      <c r="H24" s="14"/>
      <c r="I24" s="16"/>
      <c r="J24" s="14"/>
      <c r="K24" s="16"/>
      <c r="L24" s="14"/>
      <c r="Q24" s="3"/>
    </row>
    <row r="25" spans="1:20" x14ac:dyDescent="0.3">
      <c r="C25" s="14" t="s">
        <v>157</v>
      </c>
      <c r="D25" s="14"/>
      <c r="E25" s="14"/>
      <c r="F25" s="14"/>
      <c r="G25" s="14"/>
      <c r="H25" s="14"/>
      <c r="I25" s="16"/>
      <c r="J25" s="14"/>
      <c r="K25" s="16"/>
      <c r="L25" s="14"/>
      <c r="Q25" s="3"/>
    </row>
    <row r="26" spans="1:20" x14ac:dyDescent="0.3">
      <c r="C26" s="12">
        <v>313</v>
      </c>
      <c r="D26" s="12" t="s">
        <v>2</v>
      </c>
      <c r="E26" s="12" t="s">
        <v>104</v>
      </c>
      <c r="F26" s="12"/>
      <c r="G26" s="12"/>
      <c r="H26" s="12"/>
      <c r="I26" s="13">
        <v>313</v>
      </c>
      <c r="J26" s="12" t="s">
        <v>2</v>
      </c>
      <c r="K26" s="13"/>
      <c r="L26" s="12"/>
      <c r="Q26" s="3"/>
    </row>
    <row r="27" spans="1:20" x14ac:dyDescent="0.3">
      <c r="K27" s="6">
        <f>SUM(I26)</f>
        <v>313</v>
      </c>
      <c r="L27" s="1" t="s">
        <v>2</v>
      </c>
      <c r="N27" s="3">
        <f>K27*M27</f>
        <v>0</v>
      </c>
      <c r="Q27" s="3"/>
    </row>
    <row r="28" spans="1:20" x14ac:dyDescent="0.3">
      <c r="Q28" s="3"/>
    </row>
    <row r="29" spans="1:20" x14ac:dyDescent="0.3">
      <c r="B29" s="11" t="s">
        <v>29</v>
      </c>
      <c r="C29" s="12" t="s">
        <v>25</v>
      </c>
      <c r="D29" s="12"/>
      <c r="E29" s="12"/>
      <c r="F29" s="12"/>
      <c r="G29" s="12"/>
      <c r="H29" s="12"/>
      <c r="I29" s="13">
        <v>1</v>
      </c>
      <c r="J29" s="12" t="s">
        <v>26</v>
      </c>
      <c r="K29" s="13"/>
      <c r="L29" s="12"/>
      <c r="Q29" s="3"/>
    </row>
    <row r="30" spans="1:20" x14ac:dyDescent="0.3">
      <c r="K30" s="6">
        <v>1</v>
      </c>
      <c r="L30" s="1" t="s">
        <v>26</v>
      </c>
      <c r="N30" s="3">
        <f>K30*M30</f>
        <v>0</v>
      </c>
      <c r="Q30" s="3"/>
    </row>
    <row r="31" spans="1:20" x14ac:dyDescent="0.3">
      <c r="Q31" s="3"/>
    </row>
    <row r="32" spans="1:20" x14ac:dyDescent="0.3">
      <c r="B32" s="11" t="s">
        <v>30</v>
      </c>
      <c r="C32" s="12" t="s">
        <v>27</v>
      </c>
      <c r="D32" s="12"/>
      <c r="E32" s="12"/>
      <c r="F32" s="12"/>
      <c r="G32" s="12"/>
      <c r="H32" s="12"/>
      <c r="I32" s="13">
        <v>1</v>
      </c>
      <c r="J32" s="12" t="s">
        <v>26</v>
      </c>
      <c r="K32" s="16">
        <v>1</v>
      </c>
      <c r="L32" s="14" t="s">
        <v>26</v>
      </c>
      <c r="N32" s="3">
        <f>K32*M32</f>
        <v>0</v>
      </c>
      <c r="Q32" s="3"/>
      <c r="S32" s="3"/>
      <c r="T32" s="3"/>
    </row>
    <row r="33" spans="1:20" x14ac:dyDescent="0.3">
      <c r="O33" s="3"/>
      <c r="Q33" s="3"/>
      <c r="S33" s="3"/>
      <c r="T33" s="3"/>
    </row>
    <row r="34" spans="1:20" s="14" customFormat="1" x14ac:dyDescent="0.3">
      <c r="B34" s="17"/>
      <c r="I34" s="16"/>
      <c r="K34" s="16"/>
      <c r="M34" s="18"/>
      <c r="N34" s="18"/>
      <c r="Q34" s="3"/>
      <c r="S34" s="3"/>
      <c r="T34" s="3"/>
    </row>
    <row r="35" spans="1:20" x14ac:dyDescent="0.3">
      <c r="B35" s="11" t="s">
        <v>41</v>
      </c>
      <c r="C35" s="12" t="s">
        <v>176</v>
      </c>
      <c r="D35" s="12"/>
      <c r="E35" s="12"/>
      <c r="F35" s="12"/>
      <c r="G35" s="12"/>
      <c r="H35" s="12"/>
      <c r="I35" s="13">
        <v>1</v>
      </c>
      <c r="J35" s="12" t="s">
        <v>26</v>
      </c>
      <c r="K35" s="13"/>
      <c r="L35" s="12"/>
      <c r="N35" s="3">
        <f>I35*M35</f>
        <v>0</v>
      </c>
      <c r="Q35" s="3"/>
      <c r="R35" s="3"/>
      <c r="S35" s="3"/>
      <c r="T35" s="3"/>
    </row>
    <row r="36" spans="1:20" x14ac:dyDescent="0.3">
      <c r="I36" s="16"/>
      <c r="J36" s="14"/>
      <c r="K36" s="16"/>
      <c r="L36" s="14"/>
      <c r="M36" s="18"/>
      <c r="N36" s="18"/>
      <c r="Q36" s="3"/>
    </row>
    <row r="37" spans="1:20" x14ac:dyDescent="0.3">
      <c r="N37" s="3"/>
      <c r="Q37" s="3"/>
    </row>
    <row r="38" spans="1:20" x14ac:dyDescent="0.3">
      <c r="B38" s="11" t="s">
        <v>223</v>
      </c>
      <c r="C38" s="12" t="s">
        <v>177</v>
      </c>
      <c r="D38" s="12"/>
      <c r="E38" s="12"/>
      <c r="F38" s="12"/>
      <c r="G38" s="12"/>
      <c r="H38" s="12"/>
      <c r="I38" s="13">
        <v>1</v>
      </c>
      <c r="J38" s="12" t="s">
        <v>26</v>
      </c>
      <c r="K38" s="13"/>
      <c r="L38" s="12"/>
      <c r="N38" s="3">
        <f>I38*M38</f>
        <v>0</v>
      </c>
      <c r="Q38" s="3"/>
    </row>
    <row r="39" spans="1:20" x14ac:dyDescent="0.3">
      <c r="C39" s="14"/>
      <c r="D39" s="14"/>
      <c r="E39" s="14"/>
      <c r="F39" s="14"/>
      <c r="G39" s="14"/>
      <c r="H39" s="14"/>
      <c r="I39" s="16"/>
      <c r="J39" s="14"/>
      <c r="K39" s="16"/>
      <c r="L39" s="14"/>
      <c r="M39" s="18"/>
      <c r="N39" s="3"/>
      <c r="Q39" s="3"/>
      <c r="R39" s="3"/>
    </row>
    <row r="40" spans="1:20" x14ac:dyDescent="0.3">
      <c r="C40" s="14"/>
      <c r="D40" s="14"/>
      <c r="E40" s="14"/>
      <c r="F40" s="14"/>
      <c r="G40" s="14"/>
      <c r="H40" s="14"/>
      <c r="I40" s="16"/>
      <c r="J40" s="14"/>
      <c r="K40" s="16"/>
      <c r="L40" s="14"/>
      <c r="N40" s="3"/>
      <c r="Q40" s="3"/>
    </row>
    <row r="41" spans="1:20" s="44" customFormat="1" x14ac:dyDescent="0.3">
      <c r="A41" s="44" t="s">
        <v>81</v>
      </c>
      <c r="B41" s="11" t="s">
        <v>144</v>
      </c>
      <c r="C41" s="12" t="s">
        <v>178</v>
      </c>
      <c r="D41" s="12"/>
      <c r="E41" s="12"/>
      <c r="F41" s="12"/>
      <c r="G41" s="12"/>
      <c r="H41" s="12"/>
      <c r="I41" s="13">
        <v>1</v>
      </c>
      <c r="J41" s="12" t="s">
        <v>26</v>
      </c>
      <c r="K41" s="13"/>
      <c r="L41" s="12"/>
      <c r="M41" s="3"/>
      <c r="N41" s="3">
        <f>I41*M41</f>
        <v>0</v>
      </c>
      <c r="Q41" s="3"/>
    </row>
    <row r="42" spans="1:20" s="44" customFormat="1" x14ac:dyDescent="0.3">
      <c r="B42" s="11"/>
      <c r="C42" s="1"/>
      <c r="D42" s="1"/>
      <c r="E42" s="1"/>
      <c r="F42" s="1"/>
      <c r="G42" s="1"/>
      <c r="H42" s="1"/>
      <c r="I42" s="6"/>
      <c r="J42" s="1"/>
      <c r="K42" s="6"/>
      <c r="L42" s="1"/>
      <c r="M42" s="1"/>
      <c r="N42" s="1"/>
      <c r="Q42" s="3"/>
    </row>
    <row r="43" spans="1:20" s="44" customFormat="1" x14ac:dyDescent="0.3">
      <c r="B43" s="11"/>
      <c r="C43" s="1"/>
      <c r="D43" s="1"/>
      <c r="E43" s="1"/>
      <c r="F43" s="1"/>
      <c r="G43" s="1"/>
      <c r="H43" s="1"/>
      <c r="I43" s="6"/>
      <c r="J43" s="1"/>
      <c r="K43" s="6"/>
      <c r="L43" s="1"/>
      <c r="M43" s="3"/>
      <c r="N43" s="3"/>
      <c r="Q43" s="3"/>
    </row>
    <row r="44" spans="1:20" x14ac:dyDescent="0.3">
      <c r="A44" s="1" t="s">
        <v>81</v>
      </c>
      <c r="B44" s="11" t="s">
        <v>112</v>
      </c>
      <c r="C44" s="12" t="s">
        <v>106</v>
      </c>
      <c r="D44" s="12"/>
      <c r="E44" s="12"/>
      <c r="F44" s="12"/>
      <c r="G44" s="12"/>
      <c r="H44" s="12"/>
      <c r="I44" s="13">
        <v>12</v>
      </c>
      <c r="J44" s="12" t="s">
        <v>16</v>
      </c>
      <c r="K44" s="13"/>
      <c r="L44" s="12"/>
      <c r="Q44" s="3"/>
    </row>
    <row r="45" spans="1:20" x14ac:dyDescent="0.3">
      <c r="K45" s="6">
        <f>I44</f>
        <v>12</v>
      </c>
      <c r="L45" s="1" t="s">
        <v>16</v>
      </c>
      <c r="N45" s="3">
        <f>K45*M45</f>
        <v>0</v>
      </c>
      <c r="Q45" s="3"/>
    </row>
    <row r="46" spans="1:20" x14ac:dyDescent="0.3">
      <c r="A46" s="1" t="s">
        <v>81</v>
      </c>
      <c r="B46" s="11" t="s">
        <v>113</v>
      </c>
      <c r="C46" s="1" t="s">
        <v>96</v>
      </c>
      <c r="N46" s="3"/>
      <c r="Q46" s="3"/>
    </row>
    <row r="47" spans="1:20" x14ac:dyDescent="0.3">
      <c r="D47" s="19">
        <v>332</v>
      </c>
      <c r="E47" s="19">
        <v>345</v>
      </c>
      <c r="F47" s="20">
        <v>2</v>
      </c>
      <c r="G47" s="21">
        <f>(E47-D47)*F47</f>
        <v>26</v>
      </c>
      <c r="N47" s="3"/>
      <c r="Q47" s="3"/>
    </row>
    <row r="48" spans="1:20" x14ac:dyDescent="0.3">
      <c r="C48" s="14"/>
      <c r="D48" s="22">
        <v>352</v>
      </c>
      <c r="E48" s="22">
        <v>467</v>
      </c>
      <c r="F48" s="23">
        <v>2.25</v>
      </c>
      <c r="G48" s="24">
        <f>(E48-D48)*F48</f>
        <v>259</v>
      </c>
      <c r="H48" s="12"/>
      <c r="I48" s="13">
        <f>SUM(G47:G49)</f>
        <v>285</v>
      </c>
      <c r="J48" s="12" t="s">
        <v>2</v>
      </c>
      <c r="K48" s="13"/>
      <c r="L48" s="12"/>
      <c r="Q48" s="3"/>
    </row>
    <row r="49" spans="1:17" x14ac:dyDescent="0.3">
      <c r="C49" s="14"/>
      <c r="D49" s="14"/>
      <c r="E49" s="14"/>
      <c r="F49" s="14"/>
      <c r="G49" s="14"/>
      <c r="H49" s="14"/>
      <c r="K49" s="6">
        <f>I48</f>
        <v>285</v>
      </c>
      <c r="L49" s="1" t="s">
        <v>2</v>
      </c>
      <c r="N49" s="3">
        <f>K49*M49</f>
        <v>0</v>
      </c>
      <c r="Q49" s="3"/>
    </row>
    <row r="50" spans="1:17" x14ac:dyDescent="0.3">
      <c r="N50" s="3"/>
      <c r="Q50" s="3"/>
    </row>
    <row r="51" spans="1:17" x14ac:dyDescent="0.3">
      <c r="A51" s="1" t="s">
        <v>81</v>
      </c>
      <c r="B51" s="11" t="s">
        <v>145</v>
      </c>
      <c r="C51" s="12" t="s">
        <v>105</v>
      </c>
      <c r="D51" s="12"/>
      <c r="E51" s="12"/>
      <c r="F51" s="12"/>
      <c r="G51" s="12"/>
      <c r="H51" s="12"/>
      <c r="I51" s="13">
        <v>30</v>
      </c>
      <c r="J51" s="12" t="s">
        <v>19</v>
      </c>
      <c r="K51" s="13"/>
      <c r="L51" s="12"/>
      <c r="Q51" s="3"/>
    </row>
    <row r="52" spans="1:17" x14ac:dyDescent="0.3">
      <c r="A52" s="12"/>
      <c r="B52" s="25"/>
      <c r="C52" s="12"/>
      <c r="D52" s="12"/>
      <c r="E52" s="12"/>
      <c r="F52" s="12"/>
      <c r="G52" s="12"/>
      <c r="H52" s="12"/>
      <c r="I52" s="13"/>
      <c r="J52" s="12"/>
      <c r="K52" s="13">
        <f>I51</f>
        <v>30</v>
      </c>
      <c r="L52" s="12" t="s">
        <v>19</v>
      </c>
      <c r="M52" s="26"/>
      <c r="N52" s="26">
        <f>K52*M52</f>
        <v>0</v>
      </c>
      <c r="O52" s="12"/>
      <c r="Q52" s="3"/>
    </row>
    <row r="53" spans="1:17" x14ac:dyDescent="0.3">
      <c r="N53" s="3"/>
    </row>
    <row r="54" spans="1:17" x14ac:dyDescent="0.3">
      <c r="C54" s="2" t="s">
        <v>55</v>
      </c>
      <c r="N54" s="27">
        <f>SUM(N6:N53)</f>
        <v>0</v>
      </c>
      <c r="O54" s="27"/>
      <c r="P54" s="27"/>
      <c r="Q54" s="27"/>
    </row>
    <row r="56" spans="1:17" ht="19.5" x14ac:dyDescent="0.35">
      <c r="B56" s="4" t="s">
        <v>4</v>
      </c>
      <c r="C56" s="5" t="s">
        <v>5</v>
      </c>
    </row>
    <row r="57" spans="1:17" x14ac:dyDescent="0.3">
      <c r="B57" s="9"/>
      <c r="C57" s="10"/>
    </row>
    <row r="58" spans="1:17" x14ac:dyDescent="0.3">
      <c r="A58" s="1" t="s">
        <v>81</v>
      </c>
      <c r="B58" s="11" t="s">
        <v>7</v>
      </c>
      <c r="C58" s="1" t="s">
        <v>39</v>
      </c>
    </row>
    <row r="59" spans="1:17" x14ac:dyDescent="0.3">
      <c r="C59" s="14" t="s">
        <v>107</v>
      </c>
      <c r="D59" s="14"/>
      <c r="E59" s="14"/>
      <c r="F59" s="14"/>
      <c r="G59" s="14"/>
      <c r="H59" s="14"/>
      <c r="I59" s="16">
        <f>C60</f>
        <v>1220</v>
      </c>
      <c r="J59" s="14" t="s">
        <v>2</v>
      </c>
      <c r="K59" s="16"/>
      <c r="L59" s="14"/>
    </row>
    <row r="60" spans="1:17" x14ac:dyDescent="0.3">
      <c r="C60" s="14">
        <f>310+398+18+494</f>
        <v>1220</v>
      </c>
      <c r="D60" s="14" t="s">
        <v>2</v>
      </c>
      <c r="E60" s="14"/>
      <c r="F60" s="14"/>
      <c r="G60" s="14"/>
      <c r="H60" s="14"/>
      <c r="I60" s="16"/>
      <c r="J60" s="14"/>
      <c r="K60" s="16"/>
      <c r="L60" s="14"/>
    </row>
    <row r="61" spans="1:17" x14ac:dyDescent="0.3">
      <c r="C61" s="14" t="s">
        <v>45</v>
      </c>
      <c r="D61" s="14"/>
      <c r="E61" s="14"/>
      <c r="F61" s="14"/>
      <c r="G61" s="14"/>
      <c r="H61" s="14"/>
      <c r="I61" s="16"/>
      <c r="J61" s="14"/>
      <c r="K61" s="16"/>
      <c r="L61" s="14"/>
    </row>
    <row r="62" spans="1:17" x14ac:dyDescent="0.3">
      <c r="C62" s="14" t="s">
        <v>65</v>
      </c>
      <c r="D62" s="14"/>
      <c r="E62" s="14"/>
      <c r="F62" s="14"/>
      <c r="G62" s="14"/>
      <c r="H62" s="14"/>
      <c r="I62" s="16">
        <f>C63</f>
        <v>796</v>
      </c>
      <c r="J62" s="14" t="s">
        <v>2</v>
      </c>
      <c r="K62" s="16"/>
      <c r="L62" s="14"/>
    </row>
    <row r="63" spans="1:17" x14ac:dyDescent="0.3">
      <c r="C63" s="1">
        <f>43+66+253+78+186+62+108</f>
        <v>796</v>
      </c>
      <c r="D63" s="1" t="s">
        <v>2</v>
      </c>
      <c r="K63" s="6">
        <f>SUM(I59:I62)</f>
        <v>2016</v>
      </c>
      <c r="L63" s="1" t="s">
        <v>2</v>
      </c>
      <c r="N63" s="3">
        <f>K63*M63</f>
        <v>0</v>
      </c>
      <c r="Q63" s="3"/>
    </row>
    <row r="64" spans="1:17" x14ac:dyDescent="0.3">
      <c r="N64" s="3"/>
      <c r="Q64" s="3"/>
    </row>
    <row r="65" spans="1:17" x14ac:dyDescent="0.3">
      <c r="A65" s="1" t="s">
        <v>81</v>
      </c>
      <c r="B65" s="11" t="s">
        <v>8</v>
      </c>
      <c r="C65" s="1" t="s">
        <v>40</v>
      </c>
      <c r="Q65" s="3"/>
    </row>
    <row r="66" spans="1:17" x14ac:dyDescent="0.3">
      <c r="C66" s="14" t="s">
        <v>66</v>
      </c>
      <c r="D66" s="14"/>
      <c r="E66" s="14"/>
      <c r="F66" s="14"/>
      <c r="G66" s="14"/>
      <c r="H66" s="28">
        <v>687</v>
      </c>
      <c r="I66" s="16">
        <f>H66*0.2</f>
        <v>137</v>
      </c>
      <c r="J66" s="14" t="s">
        <v>3</v>
      </c>
      <c r="K66" s="16"/>
      <c r="L66" s="14"/>
      <c r="P66" s="14"/>
      <c r="Q66" s="3"/>
    </row>
    <row r="67" spans="1:17" x14ac:dyDescent="0.3">
      <c r="C67" s="14" t="s">
        <v>67</v>
      </c>
      <c r="D67" s="14"/>
      <c r="E67" s="14"/>
      <c r="F67" s="14"/>
      <c r="G67" s="14"/>
      <c r="H67" s="28">
        <v>725</v>
      </c>
      <c r="I67" s="16">
        <f>H67*0.2</f>
        <v>145</v>
      </c>
      <c r="J67" s="14" t="s">
        <v>3</v>
      </c>
      <c r="K67" s="16"/>
      <c r="L67" s="14"/>
      <c r="Q67" s="3"/>
    </row>
    <row r="68" spans="1:17" x14ac:dyDescent="0.3">
      <c r="C68" s="14" t="s">
        <v>68</v>
      </c>
      <c r="D68" s="14"/>
      <c r="E68" s="14"/>
      <c r="F68" s="14"/>
      <c r="G68" s="14"/>
      <c r="H68" s="28">
        <v>494</v>
      </c>
      <c r="I68" s="16">
        <f t="shared" ref="I68:I69" si="0">H68*0.2</f>
        <v>99</v>
      </c>
      <c r="J68" s="14" t="s">
        <v>3</v>
      </c>
      <c r="K68" s="16"/>
      <c r="L68" s="14"/>
      <c r="Q68" s="3"/>
    </row>
    <row r="69" spans="1:17" x14ac:dyDescent="0.3">
      <c r="C69" s="12" t="s">
        <v>88</v>
      </c>
      <c r="D69" s="12"/>
      <c r="E69" s="12"/>
      <c r="F69" s="12"/>
      <c r="G69" s="12"/>
      <c r="H69" s="29">
        <v>108</v>
      </c>
      <c r="I69" s="13">
        <f t="shared" si="0"/>
        <v>22</v>
      </c>
      <c r="J69" s="12" t="s">
        <v>3</v>
      </c>
      <c r="K69" s="13"/>
      <c r="L69" s="12"/>
      <c r="Q69" s="3"/>
    </row>
    <row r="70" spans="1:17" x14ac:dyDescent="0.3">
      <c r="A70" s="12"/>
      <c r="B70" s="25"/>
      <c r="C70" s="12"/>
      <c r="D70" s="12"/>
      <c r="E70" s="12"/>
      <c r="F70" s="12"/>
      <c r="G70" s="12"/>
      <c r="H70" s="12"/>
      <c r="I70" s="13"/>
      <c r="J70" s="12"/>
      <c r="K70" s="13">
        <f>SUM(I66:I69)</f>
        <v>403</v>
      </c>
      <c r="L70" s="12" t="s">
        <v>3</v>
      </c>
      <c r="M70" s="26"/>
      <c r="N70" s="26">
        <f>K70*M70</f>
        <v>0</v>
      </c>
      <c r="Q70" s="3"/>
    </row>
    <row r="71" spans="1:17" x14ac:dyDescent="0.3">
      <c r="C71" s="2" t="s">
        <v>57</v>
      </c>
      <c r="D71" s="2"/>
      <c r="E71" s="2"/>
      <c r="N71" s="27">
        <f>SUM(N58:N70)</f>
        <v>0</v>
      </c>
      <c r="O71" s="27"/>
      <c r="P71" s="27"/>
      <c r="Q71" s="27"/>
    </row>
    <row r="73" spans="1:17" ht="19.5" x14ac:dyDescent="0.35">
      <c r="B73" s="4" t="s">
        <v>9</v>
      </c>
      <c r="C73" s="5" t="s">
        <v>10</v>
      </c>
      <c r="K73" s="30"/>
      <c r="L73" s="2"/>
    </row>
    <row r="74" spans="1:17" x14ac:dyDescent="0.3">
      <c r="B74" s="9"/>
      <c r="C74" s="10"/>
      <c r="K74" s="30"/>
      <c r="L74" s="2"/>
    </row>
    <row r="75" spans="1:17" x14ac:dyDescent="0.3">
      <c r="A75" s="1" t="s">
        <v>81</v>
      </c>
      <c r="B75" s="11" t="s">
        <v>11</v>
      </c>
      <c r="C75" s="1" t="s">
        <v>153</v>
      </c>
      <c r="H75" s="31"/>
    </row>
    <row r="76" spans="1:17" x14ac:dyDescent="0.3">
      <c r="C76" s="14" t="s">
        <v>66</v>
      </c>
      <c r="D76" s="14"/>
      <c r="E76" s="14"/>
      <c r="F76" s="14"/>
      <c r="G76" s="14"/>
      <c r="H76" s="28">
        <v>687</v>
      </c>
      <c r="I76" s="16">
        <f>H76*0.15</f>
        <v>103</v>
      </c>
      <c r="J76" s="14" t="s">
        <v>3</v>
      </c>
      <c r="K76" s="16"/>
      <c r="L76" s="14"/>
    </row>
    <row r="77" spans="1:17" x14ac:dyDescent="0.3">
      <c r="C77" s="14" t="s">
        <v>67</v>
      </c>
      <c r="D77" s="14"/>
      <c r="E77" s="14"/>
      <c r="F77" s="14"/>
      <c r="G77" s="14"/>
      <c r="H77" s="28">
        <v>725</v>
      </c>
      <c r="I77" s="16">
        <f t="shared" ref="I77:I79" si="1">H77*0.15</f>
        <v>109</v>
      </c>
      <c r="J77" s="14" t="s">
        <v>3</v>
      </c>
      <c r="K77" s="16"/>
      <c r="L77" s="14"/>
    </row>
    <row r="78" spans="1:17" x14ac:dyDescent="0.3">
      <c r="C78" s="14" t="s">
        <v>68</v>
      </c>
      <c r="D78" s="14"/>
      <c r="E78" s="14"/>
      <c r="F78" s="14"/>
      <c r="G78" s="14"/>
      <c r="H78" s="31">
        <v>494</v>
      </c>
      <c r="I78" s="16">
        <f t="shared" si="1"/>
        <v>74</v>
      </c>
      <c r="J78" s="14" t="s">
        <v>3</v>
      </c>
      <c r="K78" s="16"/>
      <c r="L78" s="14"/>
    </row>
    <row r="79" spans="1:17" x14ac:dyDescent="0.3">
      <c r="C79" s="12" t="s">
        <v>69</v>
      </c>
      <c r="D79" s="12"/>
      <c r="E79" s="12"/>
      <c r="F79" s="12"/>
      <c r="G79" s="12"/>
      <c r="H79" s="32">
        <v>108</v>
      </c>
      <c r="I79" s="13">
        <f t="shared" si="1"/>
        <v>16</v>
      </c>
      <c r="J79" s="12" t="s">
        <v>3</v>
      </c>
      <c r="K79" s="13"/>
      <c r="L79" s="12"/>
    </row>
    <row r="80" spans="1:17" x14ac:dyDescent="0.3">
      <c r="K80" s="6">
        <f>SUM(I76:I79)</f>
        <v>302</v>
      </c>
      <c r="L80" s="1" t="s">
        <v>3</v>
      </c>
      <c r="N80" s="3">
        <f>K80*M80</f>
        <v>0</v>
      </c>
      <c r="Q80" s="3"/>
    </row>
    <row r="81" spans="1:18" x14ac:dyDescent="0.3">
      <c r="Q81" s="3"/>
    </row>
    <row r="82" spans="1:18" x14ac:dyDescent="0.3">
      <c r="A82" s="1" t="s">
        <v>81</v>
      </c>
      <c r="B82" s="11" t="s">
        <v>12</v>
      </c>
      <c r="C82" s="14" t="s">
        <v>147</v>
      </c>
      <c r="D82" s="14"/>
      <c r="E82" s="14"/>
      <c r="F82" s="14"/>
      <c r="G82" s="14"/>
      <c r="H82" s="14"/>
      <c r="I82" s="16"/>
      <c r="J82" s="14"/>
      <c r="K82" s="16"/>
      <c r="L82" s="14"/>
      <c r="Q82" s="3"/>
    </row>
    <row r="83" spans="1:18" x14ac:dyDescent="0.3">
      <c r="C83" s="12">
        <v>2218</v>
      </c>
      <c r="D83" s="12" t="s">
        <v>2</v>
      </c>
      <c r="E83" s="2" t="s">
        <v>167</v>
      </c>
      <c r="F83" s="12"/>
      <c r="G83" s="12"/>
      <c r="H83" s="12"/>
      <c r="I83" s="13">
        <f>C83*0.05</f>
        <v>111</v>
      </c>
      <c r="J83" s="12" t="s">
        <v>3</v>
      </c>
      <c r="K83" s="13"/>
      <c r="L83" s="12"/>
      <c r="Q83" s="3"/>
      <c r="R83" s="3"/>
    </row>
    <row r="84" spans="1:18" x14ac:dyDescent="0.3">
      <c r="K84" s="6">
        <f>SUM(I83:I83)</f>
        <v>111</v>
      </c>
      <c r="L84" s="1" t="s">
        <v>3</v>
      </c>
      <c r="N84" s="3">
        <f>K84*M84</f>
        <v>0</v>
      </c>
      <c r="Q84" s="3"/>
    </row>
    <row r="85" spans="1:18" x14ac:dyDescent="0.3">
      <c r="A85" s="1" t="s">
        <v>81</v>
      </c>
      <c r="B85" s="11" t="s">
        <v>13</v>
      </c>
      <c r="C85" s="1" t="s">
        <v>148</v>
      </c>
      <c r="Q85" s="3"/>
      <c r="R85" s="33"/>
    </row>
    <row r="86" spans="1:18" x14ac:dyDescent="0.3">
      <c r="C86" s="14">
        <v>2218</v>
      </c>
      <c r="D86" s="14" t="s">
        <v>2</v>
      </c>
      <c r="E86" s="14" t="s">
        <v>70</v>
      </c>
      <c r="F86" s="14"/>
      <c r="G86" s="14"/>
      <c r="H86" s="14"/>
      <c r="I86" s="6">
        <f>C86*0.04</f>
        <v>89</v>
      </c>
      <c r="J86" s="1" t="s">
        <v>3</v>
      </c>
      <c r="Q86" s="3"/>
    </row>
    <row r="87" spans="1:18" x14ac:dyDescent="0.3">
      <c r="C87" s="1">
        <v>315</v>
      </c>
      <c r="D87" s="14" t="s">
        <v>2</v>
      </c>
      <c r="E87" s="1" t="s">
        <v>86</v>
      </c>
      <c r="I87" s="6">
        <f>C87*0.04</f>
        <v>13</v>
      </c>
      <c r="J87" s="1" t="s">
        <v>3</v>
      </c>
      <c r="Q87" s="3"/>
    </row>
    <row r="88" spans="1:18" x14ac:dyDescent="0.3">
      <c r="C88" s="2" t="s">
        <v>167</v>
      </c>
      <c r="D88" s="14"/>
      <c r="K88" s="6">
        <f>SUM(I86:I87)</f>
        <v>102</v>
      </c>
      <c r="L88" s="1" t="s">
        <v>3</v>
      </c>
      <c r="N88" s="3">
        <f>K88*M88</f>
        <v>0</v>
      </c>
      <c r="Q88" s="3"/>
    </row>
    <row r="89" spans="1:18" x14ac:dyDescent="0.3">
      <c r="C89" s="2"/>
      <c r="D89" s="14"/>
      <c r="N89" s="3"/>
      <c r="Q89" s="3"/>
    </row>
    <row r="90" spans="1:18" x14ac:dyDescent="0.3">
      <c r="B90" s="11" t="s">
        <v>24</v>
      </c>
      <c r="C90" s="1" t="s">
        <v>148</v>
      </c>
      <c r="Q90" s="3"/>
      <c r="R90" s="3"/>
    </row>
    <row r="91" spans="1:18" x14ac:dyDescent="0.3">
      <c r="C91" s="1">
        <v>313</v>
      </c>
      <c r="D91" s="1" t="s">
        <v>2</v>
      </c>
      <c r="E91" s="1" t="s">
        <v>104</v>
      </c>
      <c r="I91" s="6">
        <f>C91*0.04</f>
        <v>13</v>
      </c>
      <c r="J91" s="1" t="s">
        <v>3</v>
      </c>
      <c r="Q91" s="3"/>
      <c r="R91" s="3"/>
    </row>
    <row r="92" spans="1:18" x14ac:dyDescent="0.3">
      <c r="A92" s="12"/>
      <c r="B92" s="25"/>
      <c r="C92" s="12"/>
      <c r="D92" s="12"/>
      <c r="E92" s="12"/>
      <c r="F92" s="12"/>
      <c r="G92" s="12"/>
      <c r="H92" s="12"/>
      <c r="I92" s="13"/>
      <c r="J92" s="12"/>
      <c r="K92" s="13"/>
      <c r="L92" s="12"/>
      <c r="Q92" s="3"/>
    </row>
    <row r="93" spans="1:18" x14ac:dyDescent="0.3">
      <c r="K93" s="6">
        <f>SUM(I91)</f>
        <v>13</v>
      </c>
      <c r="L93" s="1" t="s">
        <v>3</v>
      </c>
      <c r="N93" s="3">
        <f>K93*M93</f>
        <v>0</v>
      </c>
      <c r="Q93" s="3"/>
    </row>
    <row r="94" spans="1:18" x14ac:dyDescent="0.3">
      <c r="A94" s="1" t="s">
        <v>81</v>
      </c>
      <c r="B94" s="11" t="s">
        <v>32</v>
      </c>
      <c r="C94" s="1" t="s">
        <v>224</v>
      </c>
      <c r="K94" s="16"/>
      <c r="N94" s="3"/>
      <c r="Q94" s="3"/>
    </row>
    <row r="95" spans="1:18" x14ac:dyDescent="0.3">
      <c r="C95" s="14" t="s">
        <v>71</v>
      </c>
      <c r="D95" s="14"/>
      <c r="E95" s="14"/>
      <c r="F95" s="14" t="s">
        <v>72</v>
      </c>
      <c r="G95" s="14"/>
      <c r="H95" s="14"/>
      <c r="I95" s="16"/>
      <c r="J95" s="14"/>
      <c r="K95" s="16"/>
      <c r="N95" s="3"/>
      <c r="Q95" s="3"/>
    </row>
    <row r="96" spans="1:18" x14ac:dyDescent="0.3">
      <c r="C96" s="12">
        <v>874</v>
      </c>
      <c r="D96" s="12" t="s">
        <v>2</v>
      </c>
      <c r="E96" s="12"/>
      <c r="F96" s="12"/>
      <c r="G96" s="12"/>
      <c r="H96" s="12"/>
      <c r="I96" s="13">
        <f>C96*0.035</f>
        <v>31</v>
      </c>
      <c r="J96" s="12" t="s">
        <v>3</v>
      </c>
      <c r="K96" s="13"/>
      <c r="L96" s="12"/>
      <c r="N96" s="3"/>
      <c r="Q96" s="3"/>
    </row>
    <row r="97" spans="1:17" x14ac:dyDescent="0.3">
      <c r="K97" s="6">
        <f>SUM(I96:I96)</f>
        <v>31</v>
      </c>
      <c r="L97" s="1" t="s">
        <v>3</v>
      </c>
      <c r="N97" s="3">
        <f>K97*M97</f>
        <v>0</v>
      </c>
      <c r="Q97" s="3"/>
    </row>
    <row r="98" spans="1:17" x14ac:dyDescent="0.3">
      <c r="N98" s="3"/>
      <c r="Q98" s="3"/>
    </row>
    <row r="99" spans="1:17" x14ac:dyDescent="0.3">
      <c r="N99" s="3"/>
      <c r="Q99" s="3"/>
    </row>
    <row r="100" spans="1:17" x14ac:dyDescent="0.3">
      <c r="A100" s="1" t="s">
        <v>81</v>
      </c>
      <c r="B100" s="11" t="s">
        <v>158</v>
      </c>
      <c r="C100" s="1" t="s">
        <v>173</v>
      </c>
      <c r="Q100" s="3"/>
    </row>
    <row r="101" spans="1:17" x14ac:dyDescent="0.3">
      <c r="C101" s="14">
        <v>874</v>
      </c>
      <c r="D101" s="14" t="s">
        <v>2</v>
      </c>
      <c r="E101" s="14" t="s">
        <v>72</v>
      </c>
      <c r="F101" s="14"/>
      <c r="G101" s="14"/>
      <c r="H101" s="14"/>
      <c r="I101" s="6">
        <f>C101*0.025</f>
        <v>22</v>
      </c>
      <c r="J101" s="1" t="s">
        <v>3</v>
      </c>
      <c r="Q101" s="3"/>
    </row>
    <row r="102" spans="1:17" x14ac:dyDescent="0.3">
      <c r="B102" s="17"/>
      <c r="C102" s="34"/>
      <c r="D102" s="34"/>
      <c r="E102" s="34"/>
      <c r="F102" s="34"/>
      <c r="G102" s="34"/>
      <c r="H102" s="34"/>
      <c r="I102" s="35"/>
      <c r="J102" s="34"/>
      <c r="K102" s="35">
        <f>SUM(I101)</f>
        <v>22</v>
      </c>
      <c r="L102" s="34" t="s">
        <v>3</v>
      </c>
      <c r="N102" s="3">
        <f>K102*M102</f>
        <v>0</v>
      </c>
      <c r="Q102" s="3"/>
    </row>
    <row r="103" spans="1:17" x14ac:dyDescent="0.3">
      <c r="B103" s="17"/>
      <c r="C103" s="14"/>
      <c r="D103" s="14"/>
      <c r="E103" s="14"/>
      <c r="F103" s="14"/>
      <c r="G103" s="14"/>
      <c r="H103" s="14"/>
      <c r="I103" s="16"/>
      <c r="J103" s="14"/>
      <c r="K103" s="16"/>
      <c r="L103" s="14"/>
      <c r="Q103" s="3"/>
    </row>
    <row r="104" spans="1:17" x14ac:dyDescent="0.3">
      <c r="A104" s="1" t="s">
        <v>81</v>
      </c>
      <c r="B104" s="11" t="s">
        <v>159</v>
      </c>
      <c r="C104" s="1" t="s">
        <v>108</v>
      </c>
      <c r="N104" s="3"/>
      <c r="Q104" s="3"/>
    </row>
    <row r="105" spans="1:17" x14ac:dyDescent="0.3">
      <c r="C105" s="1" t="s">
        <v>73</v>
      </c>
      <c r="N105" s="3"/>
      <c r="Q105" s="3"/>
    </row>
    <row r="106" spans="1:17" x14ac:dyDescent="0.3">
      <c r="D106" s="19">
        <v>332</v>
      </c>
      <c r="E106" s="19">
        <v>345</v>
      </c>
      <c r="F106" s="20">
        <v>2</v>
      </c>
      <c r="G106" s="21">
        <f>(E106-D106)*F106</f>
        <v>26</v>
      </c>
      <c r="K106" s="6">
        <f>SUM(G106:G109)</f>
        <v>501</v>
      </c>
      <c r="L106" s="1" t="s">
        <v>2</v>
      </c>
      <c r="N106" s="3">
        <f>K106*M106</f>
        <v>0</v>
      </c>
      <c r="Q106" s="3"/>
    </row>
    <row r="107" spans="1:17" x14ac:dyDescent="0.3">
      <c r="D107" s="19">
        <v>352</v>
      </c>
      <c r="E107" s="19">
        <v>467</v>
      </c>
      <c r="F107" s="20">
        <v>2.25</v>
      </c>
      <c r="G107" s="21">
        <f>(E107-D107)*F107</f>
        <v>259</v>
      </c>
      <c r="N107" s="3"/>
      <c r="Q107" s="3"/>
    </row>
    <row r="108" spans="1:17" x14ac:dyDescent="0.3">
      <c r="D108" s="19">
        <v>474</v>
      </c>
      <c r="E108" s="19">
        <v>575</v>
      </c>
      <c r="F108" s="20">
        <v>2</v>
      </c>
      <c r="G108" s="21">
        <f t="shared" ref="G108" si="2">(E108-D108)*F108</f>
        <v>202</v>
      </c>
      <c r="N108" s="3"/>
      <c r="Q108" s="3"/>
    </row>
    <row r="109" spans="1:17" x14ac:dyDescent="0.3">
      <c r="D109" s="19">
        <v>585</v>
      </c>
      <c r="E109" s="19">
        <v>592</v>
      </c>
      <c r="F109" s="20">
        <v>2</v>
      </c>
      <c r="G109" s="21">
        <f>(E109-D109)*F109</f>
        <v>14</v>
      </c>
      <c r="N109" s="3"/>
      <c r="Q109" s="3"/>
    </row>
    <row r="110" spans="1:17" x14ac:dyDescent="0.3">
      <c r="D110" s="19"/>
      <c r="E110" s="19"/>
      <c r="F110" s="20"/>
      <c r="G110" s="21"/>
      <c r="N110" s="3"/>
      <c r="Q110" s="3"/>
    </row>
    <row r="111" spans="1:17" x14ac:dyDescent="0.3">
      <c r="A111" s="1" t="s">
        <v>81</v>
      </c>
      <c r="B111" s="11" t="s">
        <v>117</v>
      </c>
      <c r="C111" s="1" t="s">
        <v>108</v>
      </c>
      <c r="Q111" s="3"/>
    </row>
    <row r="112" spans="1:17" x14ac:dyDescent="0.3">
      <c r="C112" s="1" t="s">
        <v>74</v>
      </c>
      <c r="F112" s="1" t="s">
        <v>174</v>
      </c>
      <c r="Q112" s="3"/>
    </row>
    <row r="113" spans="1:17" x14ac:dyDescent="0.3">
      <c r="D113" s="1" t="s">
        <v>75</v>
      </c>
      <c r="E113" s="1" t="s">
        <v>76</v>
      </c>
      <c r="F113" s="1" t="s">
        <v>111</v>
      </c>
      <c r="Q113" s="3"/>
    </row>
    <row r="114" spans="1:17" x14ac:dyDescent="0.3">
      <c r="D114" s="19">
        <v>49</v>
      </c>
      <c r="E114" s="19">
        <v>150</v>
      </c>
      <c r="F114" s="20">
        <f>G114/(E114-D114)</f>
        <v>2.52</v>
      </c>
      <c r="G114" s="21">
        <v>255</v>
      </c>
      <c r="H114" s="1" t="s">
        <v>110</v>
      </c>
      <c r="Q114" s="3"/>
    </row>
    <row r="115" spans="1:17" x14ac:dyDescent="0.3">
      <c r="A115" s="14"/>
      <c r="B115" s="17"/>
      <c r="C115" s="14"/>
      <c r="D115" s="22">
        <v>167</v>
      </c>
      <c r="E115" s="22">
        <v>327</v>
      </c>
      <c r="F115" s="23">
        <f>G115/(E115-D115)</f>
        <v>2.2400000000000002</v>
      </c>
      <c r="G115" s="24">
        <v>358</v>
      </c>
      <c r="H115" s="12" t="s">
        <v>109</v>
      </c>
      <c r="I115" s="13">
        <f>SUM(G114:G115)</f>
        <v>613</v>
      </c>
      <c r="J115" s="12" t="s">
        <v>2</v>
      </c>
      <c r="K115" s="13"/>
      <c r="L115" s="12"/>
      <c r="Q115" s="3"/>
    </row>
    <row r="116" spans="1:17" x14ac:dyDescent="0.3">
      <c r="A116" s="14"/>
      <c r="B116" s="17"/>
      <c r="C116" s="14"/>
      <c r="D116" s="14"/>
      <c r="E116" s="14"/>
      <c r="F116" s="14"/>
      <c r="G116" s="14"/>
      <c r="H116" s="14"/>
      <c r="K116" s="6">
        <f>I115</f>
        <v>613</v>
      </c>
      <c r="L116" s="1" t="s">
        <v>2</v>
      </c>
      <c r="N116" s="3">
        <f>K116*M116</f>
        <v>0</v>
      </c>
      <c r="Q116" s="3"/>
    </row>
    <row r="117" spans="1:17" x14ac:dyDescent="0.3">
      <c r="A117" s="14"/>
      <c r="B117" s="17"/>
      <c r="C117" s="14"/>
      <c r="D117" s="14"/>
      <c r="E117" s="14"/>
      <c r="F117" s="14"/>
      <c r="G117" s="14"/>
      <c r="H117" s="14"/>
      <c r="Q117" s="3"/>
    </row>
    <row r="118" spans="1:17" x14ac:dyDescent="0.3">
      <c r="A118" s="1" t="s">
        <v>81</v>
      </c>
      <c r="B118" s="11" t="s">
        <v>118</v>
      </c>
      <c r="C118" s="1" t="s">
        <v>172</v>
      </c>
      <c r="N118" s="3"/>
      <c r="Q118" s="3"/>
    </row>
    <row r="119" spans="1:17" x14ac:dyDescent="0.3">
      <c r="D119" s="19">
        <v>410</v>
      </c>
      <c r="E119" s="19">
        <v>466</v>
      </c>
      <c r="F119" s="20">
        <v>0.75</v>
      </c>
      <c r="G119" s="21">
        <f>(E119-D119)*F119</f>
        <v>42</v>
      </c>
      <c r="N119" s="3"/>
      <c r="Q119" s="3"/>
    </row>
    <row r="120" spans="1:17" x14ac:dyDescent="0.3">
      <c r="C120" s="12"/>
      <c r="D120" s="12"/>
      <c r="E120" s="12"/>
      <c r="F120" s="12"/>
      <c r="G120" s="12"/>
      <c r="H120" s="12"/>
      <c r="I120" s="13">
        <f>SUM(G119:G120)</f>
        <v>42</v>
      </c>
      <c r="J120" s="12" t="s">
        <v>2</v>
      </c>
      <c r="K120" s="13"/>
      <c r="L120" s="12"/>
      <c r="Q120" s="3"/>
    </row>
    <row r="121" spans="1:17" x14ac:dyDescent="0.3">
      <c r="K121" s="6">
        <f>I120</f>
        <v>42</v>
      </c>
      <c r="L121" s="1" t="s">
        <v>2</v>
      </c>
      <c r="N121" s="3">
        <f>K121*M121</f>
        <v>0</v>
      </c>
      <c r="Q121" s="3"/>
    </row>
    <row r="122" spans="1:17" x14ac:dyDescent="0.3">
      <c r="A122" s="1" t="s">
        <v>81</v>
      </c>
      <c r="B122" s="11" t="s">
        <v>117</v>
      </c>
      <c r="C122" s="14" t="s">
        <v>33</v>
      </c>
      <c r="D122" s="14"/>
      <c r="E122" s="14"/>
      <c r="F122" s="14"/>
      <c r="G122" s="14"/>
      <c r="H122" s="2" t="s">
        <v>167</v>
      </c>
      <c r="I122" s="16"/>
      <c r="J122" s="14"/>
      <c r="K122" s="16"/>
      <c r="L122" s="14"/>
      <c r="Q122" s="3"/>
    </row>
    <row r="123" spans="1:17" x14ac:dyDescent="0.3">
      <c r="C123" s="36" t="s">
        <v>160</v>
      </c>
      <c r="D123" s="12"/>
      <c r="E123" s="12"/>
      <c r="F123" s="12"/>
      <c r="G123" s="12"/>
      <c r="H123" s="12"/>
      <c r="I123" s="13">
        <v>586</v>
      </c>
      <c r="J123" s="12" t="s">
        <v>16</v>
      </c>
      <c r="K123" s="13"/>
      <c r="L123" s="12"/>
      <c r="Q123" s="3"/>
    </row>
    <row r="124" spans="1:17" x14ac:dyDescent="0.3">
      <c r="C124" s="15"/>
      <c r="K124" s="6">
        <f>I123</f>
        <v>586</v>
      </c>
      <c r="L124" s="1" t="s">
        <v>16</v>
      </c>
      <c r="N124" s="3">
        <f>K124*M124</f>
        <v>0</v>
      </c>
      <c r="Q124" s="3"/>
    </row>
    <row r="125" spans="1:17" x14ac:dyDescent="0.3">
      <c r="A125" s="1" t="s">
        <v>81</v>
      </c>
      <c r="B125" s="11" t="s">
        <v>117</v>
      </c>
      <c r="C125" s="14" t="s">
        <v>33</v>
      </c>
      <c r="D125" s="14"/>
      <c r="E125" s="14"/>
      <c r="F125" s="14"/>
      <c r="G125" s="14"/>
      <c r="H125" s="14"/>
      <c r="I125" s="16"/>
      <c r="J125" s="14"/>
      <c r="K125" s="16"/>
      <c r="L125" s="14"/>
      <c r="Q125" s="3"/>
    </row>
    <row r="126" spans="1:17" x14ac:dyDescent="0.3">
      <c r="C126" s="36" t="s">
        <v>161</v>
      </c>
      <c r="D126" s="12"/>
      <c r="E126" s="12"/>
      <c r="F126" s="12"/>
      <c r="G126" s="12"/>
      <c r="H126" s="12"/>
      <c r="I126" s="13">
        <f>58+5</f>
        <v>63</v>
      </c>
      <c r="J126" s="12" t="s">
        <v>16</v>
      </c>
      <c r="K126" s="13"/>
      <c r="L126" s="12"/>
      <c r="Q126" s="3"/>
    </row>
    <row r="127" spans="1:17" x14ac:dyDescent="0.3">
      <c r="C127" s="15"/>
      <c r="K127" s="6">
        <f>I126</f>
        <v>63</v>
      </c>
      <c r="L127" s="1" t="s">
        <v>16</v>
      </c>
      <c r="N127" s="3">
        <f>K127*M127</f>
        <v>0</v>
      </c>
      <c r="Q127" s="3"/>
    </row>
    <row r="128" spans="1:17" x14ac:dyDescent="0.3">
      <c r="C128" s="15"/>
      <c r="Q128" s="3"/>
    </row>
    <row r="129" spans="1:17" x14ac:dyDescent="0.3">
      <c r="A129" s="1" t="s">
        <v>81</v>
      </c>
      <c r="B129" s="11" t="s">
        <v>118</v>
      </c>
      <c r="C129" s="14" t="s">
        <v>46</v>
      </c>
      <c r="D129" s="14"/>
      <c r="E129" s="14"/>
      <c r="F129" s="14"/>
      <c r="G129" s="2" t="s">
        <v>167</v>
      </c>
      <c r="H129" s="14"/>
      <c r="I129" s="16"/>
      <c r="J129" s="14"/>
      <c r="K129" s="16"/>
      <c r="L129" s="14"/>
      <c r="Q129" s="3"/>
    </row>
    <row r="130" spans="1:17" x14ac:dyDescent="0.3">
      <c r="C130" s="36" t="s">
        <v>114</v>
      </c>
      <c r="D130" s="12"/>
      <c r="E130" s="12"/>
      <c r="F130" s="12"/>
      <c r="G130" s="12"/>
      <c r="H130" s="12"/>
      <c r="I130" s="13">
        <v>56</v>
      </c>
      <c r="J130" s="12" t="s">
        <v>16</v>
      </c>
      <c r="K130" s="13"/>
      <c r="L130" s="12"/>
      <c r="Q130" s="3"/>
    </row>
    <row r="131" spans="1:17" x14ac:dyDescent="0.3">
      <c r="C131" s="15"/>
      <c r="K131" s="6">
        <f>I130</f>
        <v>56</v>
      </c>
      <c r="L131" s="1" t="s">
        <v>16</v>
      </c>
      <c r="N131" s="3">
        <f>K131*M131</f>
        <v>0</v>
      </c>
      <c r="Q131" s="3"/>
    </row>
    <row r="132" spans="1:17" x14ac:dyDescent="0.3">
      <c r="C132" s="15"/>
      <c r="Q132" s="3"/>
    </row>
    <row r="133" spans="1:17" x14ac:dyDescent="0.3">
      <c r="A133" s="1" t="s">
        <v>81</v>
      </c>
      <c r="B133" s="11" t="s">
        <v>119</v>
      </c>
      <c r="C133" s="14" t="s">
        <v>115</v>
      </c>
      <c r="D133" s="14"/>
      <c r="E133" s="14"/>
      <c r="F133" s="14"/>
      <c r="G133" s="14"/>
      <c r="H133" s="14"/>
      <c r="I133" s="16"/>
      <c r="J133" s="14"/>
      <c r="K133" s="16"/>
      <c r="L133" s="14"/>
      <c r="Q133" s="3"/>
    </row>
    <row r="134" spans="1:17" x14ac:dyDescent="0.3">
      <c r="C134" s="36" t="s">
        <v>162</v>
      </c>
      <c r="D134" s="12"/>
      <c r="E134" s="12"/>
      <c r="F134" s="12"/>
      <c r="G134" s="12"/>
      <c r="H134" s="12"/>
      <c r="I134" s="13">
        <v>394</v>
      </c>
      <c r="J134" s="12" t="s">
        <v>16</v>
      </c>
      <c r="K134" s="13"/>
      <c r="L134" s="12"/>
      <c r="Q134" s="3"/>
    </row>
    <row r="135" spans="1:17" x14ac:dyDescent="0.3">
      <c r="C135" s="15"/>
      <c r="K135" s="6">
        <f>I134</f>
        <v>394</v>
      </c>
      <c r="L135" s="1" t="s">
        <v>16</v>
      </c>
      <c r="N135" s="3">
        <f>K135*M135</f>
        <v>0</v>
      </c>
      <c r="Q135" s="3"/>
    </row>
    <row r="136" spans="1:17" x14ac:dyDescent="0.3">
      <c r="A136" s="1" t="s">
        <v>81</v>
      </c>
      <c r="B136" s="11" t="s">
        <v>119</v>
      </c>
      <c r="C136" s="14" t="s">
        <v>115</v>
      </c>
      <c r="D136" s="14"/>
      <c r="E136" s="14"/>
      <c r="F136" s="14"/>
      <c r="G136" s="14"/>
      <c r="H136" s="14"/>
      <c r="I136" s="16"/>
      <c r="J136" s="14"/>
      <c r="K136" s="16"/>
      <c r="L136" s="14"/>
      <c r="Q136" s="3"/>
    </row>
    <row r="137" spans="1:17" x14ac:dyDescent="0.3">
      <c r="C137" s="36" t="s">
        <v>163</v>
      </c>
      <c r="D137" s="12"/>
      <c r="E137" s="12"/>
      <c r="F137" s="12"/>
      <c r="G137" s="12"/>
      <c r="H137" s="12"/>
      <c r="I137" s="13">
        <v>55</v>
      </c>
      <c r="J137" s="12" t="s">
        <v>16</v>
      </c>
      <c r="K137" s="13"/>
      <c r="L137" s="12"/>
      <c r="Q137" s="3"/>
    </row>
    <row r="138" spans="1:17" x14ac:dyDescent="0.3">
      <c r="C138" s="15"/>
      <c r="K138" s="6">
        <f>I137</f>
        <v>55</v>
      </c>
      <c r="L138" s="1" t="s">
        <v>16</v>
      </c>
      <c r="N138" s="3">
        <f>K138*M138</f>
        <v>0</v>
      </c>
      <c r="Q138" s="3"/>
    </row>
    <row r="139" spans="1:17" x14ac:dyDescent="0.3">
      <c r="A139" s="1" t="s">
        <v>81</v>
      </c>
      <c r="B139" s="11" t="s">
        <v>120</v>
      </c>
      <c r="C139" s="14" t="s">
        <v>116</v>
      </c>
      <c r="D139" s="14"/>
      <c r="E139" s="14"/>
      <c r="F139" s="14"/>
      <c r="G139" s="14"/>
      <c r="H139" s="14"/>
      <c r="I139" s="16"/>
      <c r="J139" s="14"/>
      <c r="K139" s="16"/>
      <c r="L139" s="14"/>
      <c r="Q139" s="3"/>
    </row>
    <row r="140" spans="1:17" x14ac:dyDescent="0.3">
      <c r="D140" s="1" t="s">
        <v>80</v>
      </c>
      <c r="F140" s="1" t="s">
        <v>78</v>
      </c>
      <c r="G140" s="1" t="s">
        <v>79</v>
      </c>
      <c r="Q140" s="3"/>
    </row>
    <row r="141" spans="1:17" x14ac:dyDescent="0.3">
      <c r="D141" s="19">
        <v>9</v>
      </c>
      <c r="E141" s="19">
        <v>26</v>
      </c>
      <c r="F141" s="6">
        <f>E141-D141</f>
        <v>17</v>
      </c>
      <c r="G141" s="1">
        <f>F141*2</f>
        <v>34</v>
      </c>
      <c r="H141" s="14"/>
      <c r="I141" s="16"/>
      <c r="J141" s="14"/>
      <c r="K141" s="16"/>
      <c r="L141" s="14"/>
      <c r="Q141" s="3"/>
    </row>
    <row r="142" spans="1:17" x14ac:dyDescent="0.3">
      <c r="D142" s="19">
        <v>35</v>
      </c>
      <c r="E142" s="19">
        <v>159</v>
      </c>
      <c r="F142" s="6">
        <f t="shared" ref="F142:F149" si="3">E142-D142</f>
        <v>124</v>
      </c>
      <c r="G142" s="1">
        <f t="shared" ref="G142:G148" si="4">F142*2</f>
        <v>248</v>
      </c>
      <c r="H142" s="14"/>
      <c r="I142" s="16"/>
      <c r="J142" s="14"/>
      <c r="K142" s="16"/>
      <c r="L142" s="14"/>
      <c r="Q142" s="3"/>
    </row>
    <row r="143" spans="1:17" x14ac:dyDescent="0.3">
      <c r="D143" s="19">
        <v>172</v>
      </c>
      <c r="E143" s="19">
        <v>343</v>
      </c>
      <c r="F143" s="6">
        <f t="shared" si="3"/>
        <v>171</v>
      </c>
      <c r="G143" s="1">
        <f t="shared" si="4"/>
        <v>342</v>
      </c>
      <c r="H143" s="14"/>
      <c r="I143" s="16"/>
      <c r="J143" s="14"/>
      <c r="K143" s="16"/>
      <c r="L143" s="14"/>
      <c r="Q143" s="3"/>
    </row>
    <row r="144" spans="1:17" x14ac:dyDescent="0.3">
      <c r="D144" s="19">
        <v>352</v>
      </c>
      <c r="E144" s="19">
        <v>467</v>
      </c>
      <c r="F144" s="6">
        <f t="shared" si="3"/>
        <v>115</v>
      </c>
      <c r="G144" s="1">
        <f t="shared" si="4"/>
        <v>230</v>
      </c>
      <c r="H144" s="14"/>
      <c r="I144" s="16"/>
      <c r="J144" s="14"/>
      <c r="K144" s="16"/>
      <c r="L144" s="14"/>
      <c r="Q144" s="3"/>
    </row>
    <row r="145" spans="1:17" x14ac:dyDescent="0.3">
      <c r="D145" s="19">
        <v>473</v>
      </c>
      <c r="E145" s="19">
        <v>485</v>
      </c>
      <c r="F145" s="6">
        <f t="shared" si="3"/>
        <v>12</v>
      </c>
      <c r="G145" s="1">
        <f t="shared" si="4"/>
        <v>24</v>
      </c>
      <c r="H145" s="14"/>
      <c r="I145" s="16"/>
      <c r="J145" s="14"/>
      <c r="K145" s="16"/>
      <c r="L145" s="14"/>
      <c r="Q145" s="3"/>
    </row>
    <row r="146" spans="1:17" x14ac:dyDescent="0.3">
      <c r="C146" s="1" t="s">
        <v>77</v>
      </c>
      <c r="D146" s="19">
        <v>485</v>
      </c>
      <c r="E146" s="19">
        <v>562</v>
      </c>
      <c r="F146" s="6">
        <f t="shared" si="3"/>
        <v>77</v>
      </c>
      <c r="G146" s="6">
        <f>F146</f>
        <v>77</v>
      </c>
      <c r="H146" s="14"/>
      <c r="I146" s="16"/>
      <c r="J146" s="14"/>
      <c r="K146" s="16"/>
      <c r="L146" s="14"/>
      <c r="Q146" s="3"/>
    </row>
    <row r="147" spans="1:17" x14ac:dyDescent="0.3">
      <c r="D147" s="19">
        <v>562</v>
      </c>
      <c r="E147" s="19">
        <v>575</v>
      </c>
      <c r="F147" s="6">
        <f t="shared" si="3"/>
        <v>13</v>
      </c>
      <c r="G147" s="1">
        <f t="shared" si="4"/>
        <v>26</v>
      </c>
      <c r="H147" s="14"/>
      <c r="I147" s="16"/>
      <c r="J147" s="14"/>
      <c r="K147" s="16"/>
      <c r="L147" s="14"/>
      <c r="Q147" s="3"/>
    </row>
    <row r="148" spans="1:17" x14ac:dyDescent="0.3">
      <c r="D148" s="19">
        <v>585</v>
      </c>
      <c r="E148" s="19">
        <v>591</v>
      </c>
      <c r="F148" s="6">
        <f t="shared" si="3"/>
        <v>6</v>
      </c>
      <c r="G148" s="1">
        <f t="shared" si="4"/>
        <v>12</v>
      </c>
      <c r="H148" s="14"/>
      <c r="I148" s="16"/>
      <c r="J148" s="14"/>
      <c r="K148" s="16"/>
      <c r="L148" s="14"/>
      <c r="Q148" s="3"/>
    </row>
    <row r="149" spans="1:17" x14ac:dyDescent="0.3">
      <c r="C149" s="1" t="s">
        <v>77</v>
      </c>
      <c r="D149" s="19">
        <v>607</v>
      </c>
      <c r="E149" s="19">
        <v>704</v>
      </c>
      <c r="F149" s="6">
        <f t="shared" si="3"/>
        <v>97</v>
      </c>
      <c r="G149" s="6">
        <f>F149</f>
        <v>97</v>
      </c>
      <c r="H149" s="14"/>
      <c r="I149" s="16"/>
      <c r="J149" s="14"/>
      <c r="K149" s="16"/>
      <c r="L149" s="14"/>
      <c r="Q149" s="3"/>
    </row>
    <row r="150" spans="1:17" x14ac:dyDescent="0.3">
      <c r="C150" s="36"/>
      <c r="D150" s="12"/>
      <c r="E150" s="12"/>
      <c r="F150" s="12"/>
      <c r="G150" s="12"/>
      <c r="H150" s="12"/>
      <c r="I150" s="13">
        <f>SUM(G141:G149)</f>
        <v>1090</v>
      </c>
      <c r="J150" s="12" t="s">
        <v>16</v>
      </c>
      <c r="K150" s="13"/>
      <c r="L150" s="12"/>
      <c r="Q150" s="3"/>
    </row>
    <row r="151" spans="1:17" x14ac:dyDescent="0.3">
      <c r="C151" s="15"/>
      <c r="K151" s="6">
        <f>I150</f>
        <v>1090</v>
      </c>
      <c r="L151" s="1" t="s">
        <v>16</v>
      </c>
      <c r="N151" s="3">
        <f>K151*M151</f>
        <v>0</v>
      </c>
      <c r="Q151" s="3"/>
    </row>
    <row r="152" spans="1:17" x14ac:dyDescent="0.3">
      <c r="C152" s="15"/>
      <c r="N152" s="3"/>
      <c r="Q152" s="3"/>
    </row>
    <row r="153" spans="1:17" x14ac:dyDescent="0.3">
      <c r="A153" s="1" t="s">
        <v>81</v>
      </c>
      <c r="B153" s="11" t="s">
        <v>121</v>
      </c>
      <c r="C153" s="12" t="s">
        <v>82</v>
      </c>
      <c r="D153" s="12"/>
      <c r="E153" s="12"/>
      <c r="F153" s="12" t="s">
        <v>84</v>
      </c>
      <c r="G153" s="12"/>
      <c r="H153" s="12" t="s">
        <v>85</v>
      </c>
      <c r="I153" s="13">
        <v>17</v>
      </c>
      <c r="J153" s="12" t="s">
        <v>3</v>
      </c>
      <c r="K153" s="13"/>
      <c r="L153" s="12"/>
      <c r="Q153" s="3"/>
    </row>
    <row r="154" spans="1:17" x14ac:dyDescent="0.3">
      <c r="A154" s="12"/>
      <c r="B154" s="25"/>
      <c r="C154" s="12" t="s">
        <v>83</v>
      </c>
      <c r="D154" s="12"/>
      <c r="E154" s="12"/>
      <c r="F154" s="12"/>
      <c r="G154" s="12"/>
      <c r="H154" s="12"/>
      <c r="I154" s="13"/>
      <c r="J154" s="12"/>
      <c r="K154" s="13">
        <f>I153</f>
        <v>17</v>
      </c>
      <c r="L154" s="12" t="s">
        <v>3</v>
      </c>
      <c r="M154" s="26"/>
      <c r="N154" s="26">
        <f>K154*M154</f>
        <v>0</v>
      </c>
      <c r="Q154" s="3"/>
    </row>
    <row r="155" spans="1:17" x14ac:dyDescent="0.3">
      <c r="C155" s="15"/>
      <c r="N155" s="3"/>
    </row>
    <row r="156" spans="1:17" x14ac:dyDescent="0.3">
      <c r="C156" s="37" t="s">
        <v>60</v>
      </c>
      <c r="N156" s="27">
        <f>SUM(N80:N154)</f>
        <v>0</v>
      </c>
      <c r="O156" s="27"/>
      <c r="P156" s="27"/>
      <c r="Q156" s="27"/>
    </row>
    <row r="157" spans="1:17" x14ac:dyDescent="0.3">
      <c r="C157" s="15"/>
      <c r="N157" s="3"/>
    </row>
    <row r="158" spans="1:17" ht="19.5" x14ac:dyDescent="0.35">
      <c r="B158" s="4" t="s">
        <v>14</v>
      </c>
      <c r="C158" s="5" t="s">
        <v>15</v>
      </c>
    </row>
    <row r="160" spans="1:17" x14ac:dyDescent="0.3">
      <c r="B160" s="11" t="s">
        <v>20</v>
      </c>
      <c r="C160" s="76" t="s">
        <v>89</v>
      </c>
      <c r="D160" s="76"/>
      <c r="E160" s="76"/>
      <c r="F160" s="76"/>
      <c r="G160" s="76"/>
      <c r="H160" s="76"/>
      <c r="I160" s="13">
        <v>17</v>
      </c>
      <c r="J160" s="12" t="s">
        <v>19</v>
      </c>
      <c r="K160" s="13"/>
      <c r="L160" s="12"/>
    </row>
    <row r="161" spans="1:17" x14ac:dyDescent="0.3">
      <c r="C161" s="2" t="s">
        <v>167</v>
      </c>
      <c r="K161" s="6">
        <f>I160</f>
        <v>17</v>
      </c>
      <c r="L161" s="1" t="s">
        <v>19</v>
      </c>
      <c r="N161" s="3">
        <f>K161*M161</f>
        <v>0</v>
      </c>
      <c r="Q161" s="3"/>
    </row>
    <row r="162" spans="1:17" x14ac:dyDescent="0.3">
      <c r="N162" s="3"/>
      <c r="Q162" s="3"/>
    </row>
    <row r="163" spans="1:17" x14ac:dyDescent="0.3">
      <c r="B163" s="11" t="s">
        <v>21</v>
      </c>
      <c r="C163" s="76" t="s">
        <v>89</v>
      </c>
      <c r="D163" s="76"/>
      <c r="E163" s="76"/>
      <c r="F163" s="76"/>
      <c r="G163" s="76"/>
      <c r="H163" s="76"/>
      <c r="I163" s="13">
        <v>7</v>
      </c>
      <c r="J163" s="12" t="s">
        <v>19</v>
      </c>
      <c r="K163" s="13"/>
      <c r="L163" s="12"/>
      <c r="Q163" s="3"/>
    </row>
    <row r="164" spans="1:17" x14ac:dyDescent="0.3">
      <c r="K164" s="6">
        <f>I163</f>
        <v>7</v>
      </c>
      <c r="L164" s="1" t="s">
        <v>19</v>
      </c>
      <c r="N164" s="3">
        <f>K164*M164</f>
        <v>0</v>
      </c>
      <c r="Q164" s="3"/>
    </row>
    <row r="165" spans="1:17" x14ac:dyDescent="0.3">
      <c r="C165" s="14"/>
      <c r="D165" s="14"/>
      <c r="E165" s="14"/>
      <c r="F165" s="14"/>
      <c r="G165" s="14"/>
      <c r="H165" s="14"/>
      <c r="Q165" s="3"/>
    </row>
    <row r="166" spans="1:17" x14ac:dyDescent="0.3">
      <c r="B166" s="11" t="s">
        <v>164</v>
      </c>
      <c r="C166" s="76" t="s">
        <v>90</v>
      </c>
      <c r="D166" s="76"/>
      <c r="E166" s="76"/>
      <c r="F166" s="76"/>
      <c r="G166" s="76"/>
      <c r="H166" s="76"/>
      <c r="I166" s="13">
        <v>19</v>
      </c>
      <c r="J166" s="12" t="s">
        <v>19</v>
      </c>
      <c r="K166" s="13"/>
      <c r="L166" s="12"/>
      <c r="Q166" s="3"/>
    </row>
    <row r="167" spans="1:17" x14ac:dyDescent="0.3">
      <c r="K167" s="6">
        <f>I166</f>
        <v>19</v>
      </c>
      <c r="L167" s="1" t="s">
        <v>19</v>
      </c>
      <c r="N167" s="3">
        <f>K167*M167</f>
        <v>0</v>
      </c>
      <c r="Q167" s="3"/>
    </row>
    <row r="168" spans="1:17" x14ac:dyDescent="0.3">
      <c r="C168" s="14"/>
      <c r="D168" s="14"/>
      <c r="E168" s="14"/>
      <c r="F168" s="14"/>
      <c r="G168" s="14"/>
      <c r="H168" s="14"/>
      <c r="Q168" s="3"/>
    </row>
    <row r="169" spans="1:17" x14ac:dyDescent="0.3">
      <c r="B169" s="11" t="s">
        <v>123</v>
      </c>
      <c r="C169" s="12" t="s">
        <v>97</v>
      </c>
      <c r="D169" s="12"/>
      <c r="E169" s="12"/>
      <c r="F169" s="12"/>
      <c r="G169" s="12"/>
      <c r="H169" s="12"/>
      <c r="I169" s="13">
        <v>15</v>
      </c>
      <c r="J169" s="12" t="s">
        <v>19</v>
      </c>
      <c r="K169" s="13"/>
      <c r="L169" s="12"/>
      <c r="Q169" s="3"/>
    </row>
    <row r="170" spans="1:17" x14ac:dyDescent="0.3">
      <c r="C170" s="14"/>
      <c r="D170" s="14"/>
      <c r="E170" s="14"/>
      <c r="F170" s="14"/>
      <c r="G170" s="14"/>
      <c r="H170" s="14"/>
      <c r="I170" s="16"/>
      <c r="J170" s="14"/>
      <c r="K170" s="6">
        <f>I169</f>
        <v>15</v>
      </c>
      <c r="L170" s="1" t="s">
        <v>19</v>
      </c>
      <c r="N170" s="3">
        <f>K170*M170</f>
        <v>0</v>
      </c>
      <c r="Q170" s="3"/>
    </row>
    <row r="171" spans="1:17" x14ac:dyDescent="0.3">
      <c r="C171" s="14"/>
      <c r="D171" s="14"/>
      <c r="E171" s="14"/>
      <c r="F171" s="14"/>
      <c r="G171" s="14"/>
      <c r="H171" s="14"/>
      <c r="I171" s="16"/>
      <c r="J171" s="14"/>
      <c r="K171" s="16"/>
      <c r="L171" s="14"/>
      <c r="Q171" s="3"/>
    </row>
    <row r="172" spans="1:17" x14ac:dyDescent="0.3">
      <c r="B172" s="11" t="s">
        <v>124</v>
      </c>
      <c r="C172" s="12" t="s">
        <v>91</v>
      </c>
      <c r="D172" s="12"/>
      <c r="E172" s="12"/>
      <c r="F172" s="12"/>
      <c r="G172" s="12"/>
      <c r="H172" s="12"/>
      <c r="I172" s="13">
        <v>29</v>
      </c>
      <c r="J172" s="12" t="s">
        <v>19</v>
      </c>
      <c r="K172" s="13"/>
      <c r="L172" s="12"/>
      <c r="Q172" s="3"/>
    </row>
    <row r="173" spans="1:17" x14ac:dyDescent="0.3">
      <c r="C173" s="14"/>
      <c r="D173" s="14"/>
      <c r="E173" s="14"/>
      <c r="F173" s="14"/>
      <c r="G173" s="14"/>
      <c r="H173" s="14"/>
      <c r="I173" s="16"/>
      <c r="J173" s="14"/>
      <c r="K173" s="6">
        <f>I172</f>
        <v>29</v>
      </c>
      <c r="L173" s="1" t="s">
        <v>19</v>
      </c>
      <c r="N173" s="3">
        <f>K173*M173</f>
        <v>0</v>
      </c>
      <c r="Q173" s="3"/>
    </row>
    <row r="174" spans="1:17" x14ac:dyDescent="0.3">
      <c r="C174" s="14"/>
      <c r="D174" s="14"/>
      <c r="E174" s="14"/>
      <c r="F174" s="14"/>
      <c r="G174" s="14"/>
      <c r="H174" s="14"/>
      <c r="I174" s="16"/>
      <c r="J174" s="14"/>
      <c r="N174" s="3"/>
      <c r="Q174" s="3"/>
    </row>
    <row r="175" spans="1:17" x14ac:dyDescent="0.3">
      <c r="B175" s="11" t="s">
        <v>165</v>
      </c>
      <c r="C175" s="12" t="s">
        <v>122</v>
      </c>
      <c r="D175" s="12"/>
      <c r="E175" s="12"/>
      <c r="F175" s="12"/>
      <c r="G175" s="12"/>
      <c r="H175" s="12"/>
      <c r="I175" s="13">
        <v>77</v>
      </c>
      <c r="J175" s="12" t="s">
        <v>16</v>
      </c>
      <c r="K175" s="13"/>
      <c r="L175" s="12"/>
      <c r="Q175" s="3"/>
    </row>
    <row r="176" spans="1:17" x14ac:dyDescent="0.3">
      <c r="A176" s="12"/>
      <c r="B176" s="25"/>
      <c r="C176" s="12"/>
      <c r="D176" s="12"/>
      <c r="E176" s="12"/>
      <c r="F176" s="12"/>
      <c r="G176" s="12"/>
      <c r="H176" s="12"/>
      <c r="I176" s="13"/>
      <c r="J176" s="12"/>
      <c r="K176" s="13">
        <f>I175</f>
        <v>77</v>
      </c>
      <c r="L176" s="12" t="s">
        <v>19</v>
      </c>
      <c r="M176" s="26"/>
      <c r="N176" s="26">
        <f>K176*M176</f>
        <v>0</v>
      </c>
      <c r="Q176" s="3"/>
    </row>
    <row r="177" spans="1:17" x14ac:dyDescent="0.3">
      <c r="C177" s="14"/>
      <c r="D177" s="14"/>
      <c r="E177" s="14"/>
      <c r="F177" s="14"/>
      <c r="G177" s="14"/>
      <c r="H177" s="14"/>
      <c r="I177" s="16"/>
      <c r="J177" s="14"/>
      <c r="K177" s="16"/>
      <c r="L177" s="14"/>
    </row>
    <row r="178" spans="1:17" x14ac:dyDescent="0.3">
      <c r="C178" s="2" t="s">
        <v>59</v>
      </c>
      <c r="N178" s="27">
        <f>SUM(N159:N177)</f>
        <v>0</v>
      </c>
      <c r="O178" s="27"/>
      <c r="P178" s="27"/>
      <c r="Q178" s="27"/>
    </row>
    <row r="180" spans="1:17" ht="19.5" x14ac:dyDescent="0.35">
      <c r="A180" s="12"/>
      <c r="B180" s="4" t="s">
        <v>17</v>
      </c>
      <c r="C180" s="5" t="s">
        <v>18</v>
      </c>
      <c r="D180" s="2"/>
    </row>
    <row r="181" spans="1:17" x14ac:dyDescent="0.3">
      <c r="B181" s="9"/>
      <c r="C181" s="10"/>
    </row>
    <row r="182" spans="1:17" x14ac:dyDescent="0.3">
      <c r="A182" s="12"/>
      <c r="B182" s="11" t="s">
        <v>22</v>
      </c>
      <c r="C182" s="12" t="s">
        <v>34</v>
      </c>
      <c r="D182" s="12"/>
      <c r="E182" s="12"/>
      <c r="F182" s="12"/>
      <c r="G182" s="12"/>
      <c r="H182" s="12"/>
      <c r="I182" s="13">
        <f>G183+G184</f>
        <v>21</v>
      </c>
      <c r="J182" s="12" t="s">
        <v>2</v>
      </c>
      <c r="K182" s="13"/>
      <c r="L182" s="12"/>
    </row>
    <row r="183" spans="1:17" x14ac:dyDescent="0.3">
      <c r="C183" s="1" t="s">
        <v>129</v>
      </c>
      <c r="G183" s="1">
        <v>21</v>
      </c>
      <c r="H183" s="1" t="s">
        <v>2</v>
      </c>
      <c r="K183" s="6">
        <f>I182</f>
        <v>21</v>
      </c>
      <c r="L183" s="1" t="s">
        <v>2</v>
      </c>
      <c r="N183" s="3">
        <f>K183*M183</f>
        <v>0</v>
      </c>
      <c r="Q183" s="3"/>
    </row>
    <row r="184" spans="1:17" x14ac:dyDescent="0.3">
      <c r="C184" s="2" t="s">
        <v>167</v>
      </c>
      <c r="N184" s="3"/>
      <c r="Q184" s="3"/>
    </row>
    <row r="185" spans="1:17" x14ac:dyDescent="0.3">
      <c r="N185" s="3"/>
      <c r="Q185" s="3"/>
    </row>
    <row r="186" spans="1:17" x14ac:dyDescent="0.3">
      <c r="A186" s="12"/>
      <c r="B186" s="11" t="s">
        <v>166</v>
      </c>
      <c r="C186" s="12" t="s">
        <v>34</v>
      </c>
      <c r="D186" s="12"/>
      <c r="E186" s="12"/>
      <c r="F186" s="12"/>
      <c r="G186" s="12"/>
      <c r="H186" s="12"/>
      <c r="I186" s="13">
        <f>SUM(G187)</f>
        <v>25</v>
      </c>
      <c r="J186" s="12" t="s">
        <v>2</v>
      </c>
      <c r="K186" s="13"/>
      <c r="L186" s="12"/>
      <c r="Q186" s="3"/>
    </row>
    <row r="187" spans="1:17" x14ac:dyDescent="0.3">
      <c r="C187" s="1" t="s">
        <v>130</v>
      </c>
      <c r="G187" s="1">
        <v>25</v>
      </c>
      <c r="H187" s="1" t="s">
        <v>2</v>
      </c>
      <c r="K187" s="6">
        <f>I186</f>
        <v>25</v>
      </c>
      <c r="L187" s="1" t="s">
        <v>2</v>
      </c>
      <c r="N187" s="3">
        <f>K187*M187</f>
        <v>0</v>
      </c>
      <c r="Q187" s="3"/>
    </row>
    <row r="188" spans="1:17" x14ac:dyDescent="0.3">
      <c r="N188" s="3"/>
      <c r="Q188" s="3"/>
    </row>
    <row r="189" spans="1:17" x14ac:dyDescent="0.3">
      <c r="B189" s="11" t="s">
        <v>23</v>
      </c>
      <c r="C189" s="12" t="s">
        <v>93</v>
      </c>
      <c r="D189" s="12"/>
      <c r="E189" s="12"/>
      <c r="F189" s="12"/>
      <c r="G189" s="12"/>
      <c r="H189" s="12"/>
      <c r="I189" s="13">
        <f>F190+F191</f>
        <v>7</v>
      </c>
      <c r="J189" s="12" t="s">
        <v>2</v>
      </c>
      <c r="K189" s="13"/>
      <c r="L189" s="12"/>
      <c r="Q189" s="3"/>
    </row>
    <row r="190" spans="1:17" x14ac:dyDescent="0.3">
      <c r="C190" s="1" t="s">
        <v>131</v>
      </c>
      <c r="F190" s="1">
        <v>7</v>
      </c>
      <c r="G190" s="1" t="s">
        <v>2</v>
      </c>
      <c r="K190" s="6">
        <f>I189</f>
        <v>7</v>
      </c>
      <c r="L190" s="1" t="s">
        <v>2</v>
      </c>
      <c r="N190" s="3">
        <f>K190*M190</f>
        <v>0</v>
      </c>
      <c r="Q190" s="3"/>
    </row>
    <row r="191" spans="1:17" x14ac:dyDescent="0.3">
      <c r="C191" s="2" t="s">
        <v>167</v>
      </c>
      <c r="Q191" s="3"/>
    </row>
    <row r="192" spans="1:17" x14ac:dyDescent="0.3">
      <c r="N192" s="3"/>
      <c r="Q192" s="3"/>
    </row>
    <row r="193" spans="1:17" x14ac:dyDescent="0.3">
      <c r="Q193" s="3"/>
    </row>
    <row r="194" spans="1:17" x14ac:dyDescent="0.3">
      <c r="B194" s="11" t="s">
        <v>23</v>
      </c>
      <c r="C194" s="12" t="s">
        <v>93</v>
      </c>
      <c r="D194" s="12"/>
      <c r="E194" s="12"/>
      <c r="F194" s="12"/>
      <c r="G194" s="12"/>
      <c r="H194" s="12"/>
      <c r="I194" s="13">
        <f>F195+F196</f>
        <v>59</v>
      </c>
      <c r="J194" s="12" t="s">
        <v>2</v>
      </c>
      <c r="K194" s="13"/>
      <c r="L194" s="12"/>
      <c r="Q194" s="3"/>
    </row>
    <row r="195" spans="1:17" x14ac:dyDescent="0.3">
      <c r="C195" s="1" t="s">
        <v>131</v>
      </c>
      <c r="F195" s="1">
        <v>21</v>
      </c>
      <c r="G195" s="1" t="s">
        <v>2</v>
      </c>
      <c r="K195" s="6">
        <f>I194</f>
        <v>59</v>
      </c>
      <c r="L195" s="1" t="s">
        <v>2</v>
      </c>
      <c r="N195" s="3">
        <f>K195*M195</f>
        <v>0</v>
      </c>
      <c r="Q195" s="3"/>
    </row>
    <row r="196" spans="1:17" x14ac:dyDescent="0.3">
      <c r="C196" s="1" t="s">
        <v>132</v>
      </c>
      <c r="F196" s="1">
        <v>38</v>
      </c>
      <c r="G196" s="1" t="s">
        <v>2</v>
      </c>
      <c r="Q196" s="3"/>
    </row>
    <row r="197" spans="1:17" x14ac:dyDescent="0.3">
      <c r="Q197" s="3"/>
    </row>
    <row r="198" spans="1:17" ht="29.25" customHeight="1" x14ac:dyDescent="0.3">
      <c r="A198" s="12" t="s">
        <v>87</v>
      </c>
      <c r="B198" s="11" t="s">
        <v>49</v>
      </c>
      <c r="C198" s="76" t="s">
        <v>175</v>
      </c>
      <c r="D198" s="76"/>
      <c r="E198" s="76"/>
      <c r="F198" s="76"/>
      <c r="G198" s="76"/>
      <c r="H198" s="76"/>
      <c r="I198" s="13">
        <f>SUM(G199:G201)</f>
        <v>23</v>
      </c>
      <c r="J198" s="12" t="s">
        <v>2</v>
      </c>
      <c r="K198" s="13"/>
      <c r="L198" s="12"/>
      <c r="Q198" s="3"/>
    </row>
    <row r="199" spans="1:17" x14ac:dyDescent="0.3">
      <c r="C199" s="1" t="s">
        <v>139</v>
      </c>
      <c r="G199" s="1">
        <v>21</v>
      </c>
      <c r="H199" s="1" t="s">
        <v>2</v>
      </c>
      <c r="K199" s="6">
        <f>I198</f>
        <v>23</v>
      </c>
      <c r="L199" s="1" t="s">
        <v>2</v>
      </c>
      <c r="N199" s="3">
        <f>K199*M199</f>
        <v>0</v>
      </c>
      <c r="Q199" s="3"/>
    </row>
    <row r="200" spans="1:17" x14ac:dyDescent="0.3">
      <c r="C200" s="1" t="s">
        <v>140</v>
      </c>
      <c r="G200" s="1">
        <v>2</v>
      </c>
      <c r="H200" s="1" t="s">
        <v>2</v>
      </c>
      <c r="N200" s="3"/>
      <c r="Q200" s="3"/>
    </row>
    <row r="201" spans="1:17" x14ac:dyDescent="0.3">
      <c r="N201" s="3"/>
      <c r="Q201" s="3"/>
    </row>
    <row r="202" spans="1:17" x14ac:dyDescent="0.3">
      <c r="Q202" s="3"/>
    </row>
    <row r="203" spans="1:17" ht="29.25" customHeight="1" x14ac:dyDescent="0.3">
      <c r="A203" s="12" t="s">
        <v>87</v>
      </c>
      <c r="B203" s="11" t="s">
        <v>49</v>
      </c>
      <c r="C203" s="76" t="s">
        <v>133</v>
      </c>
      <c r="D203" s="76"/>
      <c r="E203" s="76"/>
      <c r="F203" s="76"/>
      <c r="G203" s="76"/>
      <c r="H203" s="76"/>
      <c r="I203" s="13">
        <f>SUM(G204:G212)</f>
        <v>283</v>
      </c>
      <c r="J203" s="12" t="s">
        <v>2</v>
      </c>
      <c r="K203" s="13"/>
      <c r="L203" s="12"/>
      <c r="Q203" s="3"/>
    </row>
    <row r="204" spans="1:17" x14ac:dyDescent="0.3">
      <c r="C204" s="1" t="s">
        <v>134</v>
      </c>
      <c r="G204" s="1">
        <v>9.5</v>
      </c>
      <c r="H204" s="1" t="s">
        <v>2</v>
      </c>
      <c r="K204" s="6">
        <f>I203</f>
        <v>283</v>
      </c>
      <c r="L204" s="1" t="s">
        <v>2</v>
      </c>
      <c r="N204" s="3">
        <f>K204*M204</f>
        <v>0</v>
      </c>
      <c r="Q204" s="3"/>
    </row>
    <row r="205" spans="1:17" x14ac:dyDescent="0.3">
      <c r="C205" s="1" t="s">
        <v>135</v>
      </c>
      <c r="G205" s="1">
        <v>0.5</v>
      </c>
      <c r="H205" s="1" t="s">
        <v>2</v>
      </c>
      <c r="N205" s="3"/>
      <c r="Q205" s="3"/>
    </row>
    <row r="206" spans="1:17" x14ac:dyDescent="0.3">
      <c r="C206" s="1" t="s">
        <v>139</v>
      </c>
      <c r="G206" s="1">
        <v>107</v>
      </c>
      <c r="H206" s="1" t="s">
        <v>2</v>
      </c>
      <c r="N206" s="3"/>
      <c r="Q206" s="3"/>
    </row>
    <row r="207" spans="1:17" x14ac:dyDescent="0.3">
      <c r="C207" s="1" t="s">
        <v>140</v>
      </c>
      <c r="G207" s="1">
        <v>25</v>
      </c>
      <c r="H207" s="1" t="s">
        <v>2</v>
      </c>
      <c r="N207" s="3"/>
      <c r="Q207" s="3"/>
    </row>
    <row r="208" spans="1:17" x14ac:dyDescent="0.3">
      <c r="C208" s="1" t="s">
        <v>141</v>
      </c>
      <c r="G208" s="1">
        <v>8.1</v>
      </c>
      <c r="H208" s="1" t="s">
        <v>2</v>
      </c>
      <c r="N208" s="3"/>
      <c r="Q208" s="3"/>
    </row>
    <row r="209" spans="1:17" x14ac:dyDescent="0.3">
      <c r="C209" s="1" t="s">
        <v>136</v>
      </c>
      <c r="G209" s="1">
        <v>25</v>
      </c>
      <c r="H209" s="1" t="s">
        <v>2</v>
      </c>
      <c r="N209" s="3"/>
      <c r="Q209" s="3"/>
    </row>
    <row r="210" spans="1:17" x14ac:dyDescent="0.3">
      <c r="C210" s="1" t="s">
        <v>137</v>
      </c>
      <c r="G210" s="1">
        <v>8</v>
      </c>
      <c r="H210" s="1" t="s">
        <v>2</v>
      </c>
      <c r="N210" s="3"/>
      <c r="Q210" s="3"/>
    </row>
    <row r="211" spans="1:17" x14ac:dyDescent="0.3">
      <c r="C211" s="1" t="s">
        <v>138</v>
      </c>
      <c r="G211" s="1">
        <v>100</v>
      </c>
      <c r="H211" s="1" t="s">
        <v>2</v>
      </c>
      <c r="N211" s="3"/>
      <c r="Q211" s="3"/>
    </row>
    <row r="212" spans="1:17" x14ac:dyDescent="0.3">
      <c r="N212" s="3"/>
      <c r="Q212" s="3"/>
    </row>
    <row r="213" spans="1:17" x14ac:dyDescent="0.3">
      <c r="N213" s="3"/>
      <c r="Q213" s="3"/>
    </row>
    <row r="214" spans="1:17" x14ac:dyDescent="0.3">
      <c r="A214" s="12" t="s">
        <v>87</v>
      </c>
      <c r="B214" s="11" t="s">
        <v>50</v>
      </c>
      <c r="C214" s="12" t="s">
        <v>99</v>
      </c>
      <c r="D214" s="12"/>
      <c r="E214" s="12"/>
      <c r="F214" s="12"/>
      <c r="G214" s="12"/>
      <c r="I214" s="13">
        <v>3</v>
      </c>
      <c r="J214" s="12" t="s">
        <v>19</v>
      </c>
      <c r="K214" s="13"/>
      <c r="L214" s="12"/>
      <c r="Q214" s="3"/>
    </row>
    <row r="215" spans="1:17" x14ac:dyDescent="0.3">
      <c r="C215" s="2" t="s">
        <v>167</v>
      </c>
      <c r="K215" s="6">
        <f>I214</f>
        <v>3</v>
      </c>
      <c r="L215" s="1" t="s">
        <v>19</v>
      </c>
      <c r="N215" s="3">
        <f>K215*M215</f>
        <v>0</v>
      </c>
      <c r="Q215" s="3"/>
    </row>
    <row r="216" spans="1:17" x14ac:dyDescent="0.3">
      <c r="N216" s="3"/>
      <c r="Q216" s="3"/>
    </row>
    <row r="217" spans="1:17" x14ac:dyDescent="0.3">
      <c r="A217" s="12" t="s">
        <v>87</v>
      </c>
      <c r="B217" s="11" t="s">
        <v>50</v>
      </c>
      <c r="C217" s="12" t="s">
        <v>99</v>
      </c>
      <c r="D217" s="12"/>
      <c r="E217" s="12"/>
      <c r="F217" s="12"/>
      <c r="G217" s="12"/>
      <c r="H217" s="12"/>
      <c r="I217" s="13">
        <v>49</v>
      </c>
      <c r="J217" s="12" t="s">
        <v>19</v>
      </c>
      <c r="K217" s="13"/>
      <c r="L217" s="12"/>
      <c r="Q217" s="3"/>
    </row>
    <row r="218" spans="1:17" x14ac:dyDescent="0.3">
      <c r="K218" s="6">
        <f>I217</f>
        <v>49</v>
      </c>
      <c r="L218" s="1" t="s">
        <v>19</v>
      </c>
      <c r="N218" s="3">
        <f>K218*M218</f>
        <v>0</v>
      </c>
      <c r="Q218" s="3"/>
    </row>
    <row r="219" spans="1:17" x14ac:dyDescent="0.3">
      <c r="N219" s="3"/>
      <c r="Q219" s="3"/>
    </row>
    <row r="220" spans="1:17" x14ac:dyDescent="0.3">
      <c r="A220" s="12" t="s">
        <v>87</v>
      </c>
      <c r="B220" s="11" t="s">
        <v>51</v>
      </c>
      <c r="C220" s="12" t="s">
        <v>98</v>
      </c>
      <c r="D220" s="12"/>
      <c r="G220" s="12"/>
      <c r="H220" s="12"/>
      <c r="I220" s="13">
        <v>10</v>
      </c>
      <c r="J220" s="12" t="s">
        <v>19</v>
      </c>
      <c r="K220" s="13"/>
      <c r="L220" s="12"/>
      <c r="Q220" s="3"/>
    </row>
    <row r="221" spans="1:17" x14ac:dyDescent="0.3">
      <c r="C221" s="2" t="s">
        <v>167</v>
      </c>
      <c r="K221" s="6">
        <f>I220</f>
        <v>10</v>
      </c>
      <c r="L221" s="1" t="s">
        <v>19</v>
      </c>
      <c r="N221" s="3">
        <f>K221*M221</f>
        <v>0</v>
      </c>
      <c r="Q221" s="3"/>
    </row>
    <row r="222" spans="1:17" x14ac:dyDescent="0.3">
      <c r="Q222" s="3"/>
    </row>
    <row r="223" spans="1:17" x14ac:dyDescent="0.3">
      <c r="A223" s="12" t="s">
        <v>87</v>
      </c>
      <c r="B223" s="11" t="s">
        <v>51</v>
      </c>
      <c r="C223" s="12" t="s">
        <v>98</v>
      </c>
      <c r="D223" s="12"/>
      <c r="E223" s="12"/>
      <c r="F223" s="12"/>
      <c r="G223" s="12"/>
      <c r="H223" s="12"/>
      <c r="I223" s="13">
        <v>32</v>
      </c>
      <c r="J223" s="12" t="s">
        <v>19</v>
      </c>
      <c r="K223" s="13"/>
      <c r="L223" s="12"/>
      <c r="Q223" s="3"/>
    </row>
    <row r="224" spans="1:17" x14ac:dyDescent="0.3">
      <c r="K224" s="6">
        <f>I223</f>
        <v>32</v>
      </c>
      <c r="L224" s="1" t="s">
        <v>19</v>
      </c>
      <c r="N224" s="3">
        <f>K224*M224</f>
        <v>0</v>
      </c>
      <c r="Q224" s="3"/>
    </row>
    <row r="225" spans="1:17" x14ac:dyDescent="0.3">
      <c r="Q225" s="3"/>
    </row>
    <row r="226" spans="1:17" x14ac:dyDescent="0.3">
      <c r="A226" s="12" t="s">
        <v>87</v>
      </c>
      <c r="B226" s="11" t="s">
        <v>52</v>
      </c>
      <c r="C226" s="12" t="s">
        <v>48</v>
      </c>
      <c r="D226" s="12"/>
      <c r="E226" s="12"/>
      <c r="F226" s="12"/>
      <c r="G226" s="12"/>
      <c r="H226" s="12"/>
      <c r="I226" s="13">
        <v>3</v>
      </c>
      <c r="J226" s="12" t="s">
        <v>19</v>
      </c>
      <c r="K226" s="13"/>
      <c r="L226" s="12"/>
      <c r="Q226" s="3"/>
    </row>
    <row r="227" spans="1:17" x14ac:dyDescent="0.3">
      <c r="K227" s="6">
        <f>I226</f>
        <v>3</v>
      </c>
      <c r="L227" s="1" t="s">
        <v>19</v>
      </c>
      <c r="N227" s="3">
        <f>K227*M227</f>
        <v>0</v>
      </c>
      <c r="Q227" s="3"/>
    </row>
    <row r="228" spans="1:17" x14ac:dyDescent="0.3">
      <c r="N228" s="3"/>
      <c r="Q228" s="3"/>
    </row>
    <row r="229" spans="1:17" x14ac:dyDescent="0.3">
      <c r="A229" s="14" t="s">
        <v>87</v>
      </c>
      <c r="B229" s="11" t="s">
        <v>53</v>
      </c>
      <c r="C229" s="12" t="s">
        <v>100</v>
      </c>
      <c r="D229" s="12"/>
      <c r="E229" s="12"/>
      <c r="F229" s="12"/>
      <c r="G229" s="12"/>
      <c r="H229" s="12"/>
      <c r="I229" s="13">
        <v>9</v>
      </c>
      <c r="J229" s="12" t="s">
        <v>19</v>
      </c>
      <c r="K229" s="13"/>
      <c r="L229" s="12"/>
      <c r="Q229" s="3"/>
    </row>
    <row r="230" spans="1:17" s="14" customFormat="1" x14ac:dyDescent="0.3">
      <c r="B230" s="17"/>
      <c r="I230" s="16"/>
      <c r="K230" s="16">
        <f>I229</f>
        <v>9</v>
      </c>
      <c r="L230" s="14" t="s">
        <v>19</v>
      </c>
      <c r="M230" s="18"/>
      <c r="N230" s="18">
        <f>K230*M230</f>
        <v>0</v>
      </c>
      <c r="Q230" s="3"/>
    </row>
    <row r="231" spans="1:17" s="14" customFormat="1" x14ac:dyDescent="0.3">
      <c r="B231" s="17"/>
      <c r="I231" s="16"/>
      <c r="K231" s="16"/>
      <c r="M231" s="18"/>
      <c r="N231" s="18"/>
      <c r="Q231" s="3"/>
    </row>
    <row r="232" spans="1:17" s="14" customFormat="1" x14ac:dyDescent="0.3">
      <c r="B232" s="17" t="s">
        <v>142</v>
      </c>
      <c r="C232" s="12" t="s">
        <v>155</v>
      </c>
      <c r="D232" s="12"/>
      <c r="E232" s="12"/>
      <c r="F232" s="12"/>
      <c r="G232" s="12"/>
      <c r="H232" s="12"/>
      <c r="I232" s="13">
        <f>61.5*0.3</f>
        <v>18</v>
      </c>
      <c r="J232" s="12" t="s">
        <v>2</v>
      </c>
      <c r="K232" s="13"/>
      <c r="L232" s="12"/>
      <c r="M232" s="18"/>
      <c r="N232" s="18"/>
      <c r="Q232" s="3"/>
    </row>
    <row r="233" spans="1:17" x14ac:dyDescent="0.3">
      <c r="A233" s="14"/>
      <c r="B233" s="17"/>
      <c r="C233" s="14" t="s">
        <v>143</v>
      </c>
      <c r="D233" s="14"/>
      <c r="E233" s="14"/>
      <c r="F233" s="14"/>
      <c r="G233" s="14"/>
      <c r="H233" s="14"/>
      <c r="I233" s="16"/>
      <c r="J233" s="14"/>
      <c r="K233" s="16">
        <f>I232</f>
        <v>18</v>
      </c>
      <c r="L233" s="14" t="s">
        <v>2</v>
      </c>
      <c r="M233" s="18"/>
      <c r="N233" s="18">
        <f>K233*M233</f>
        <v>0</v>
      </c>
      <c r="Q233" s="3"/>
    </row>
    <row r="234" spans="1:17" x14ac:dyDescent="0.3">
      <c r="A234" s="14"/>
      <c r="B234" s="17"/>
      <c r="C234" s="14"/>
      <c r="D234" s="14"/>
      <c r="E234" s="14"/>
      <c r="F234" s="14"/>
      <c r="G234" s="14"/>
      <c r="H234" s="14"/>
      <c r="I234" s="16"/>
      <c r="J234" s="14"/>
      <c r="K234" s="16"/>
      <c r="L234" s="14"/>
      <c r="M234" s="18"/>
      <c r="N234" s="18"/>
    </row>
    <row r="235" spans="1:17" x14ac:dyDescent="0.3">
      <c r="A235" s="14"/>
      <c r="B235" s="25"/>
      <c r="C235" s="12"/>
      <c r="D235" s="12"/>
      <c r="E235" s="12"/>
      <c r="F235" s="12"/>
      <c r="G235" s="12"/>
      <c r="H235" s="12"/>
      <c r="I235" s="12"/>
      <c r="J235" s="12"/>
      <c r="K235" s="13"/>
      <c r="L235" s="12"/>
      <c r="M235" s="26"/>
      <c r="N235" s="26"/>
    </row>
    <row r="236" spans="1:17" x14ac:dyDescent="0.3">
      <c r="C236" s="2" t="s">
        <v>58</v>
      </c>
      <c r="N236" s="27">
        <f>SUM(N183:N235)</f>
        <v>0</v>
      </c>
      <c r="O236" s="27"/>
      <c r="P236" s="27"/>
      <c r="Q236" s="27"/>
    </row>
    <row r="238" spans="1:17" ht="19.5" x14ac:dyDescent="0.35">
      <c r="B238" s="38" t="s">
        <v>35</v>
      </c>
      <c r="C238" s="5" t="s">
        <v>36</v>
      </c>
      <c r="D238" s="2"/>
    </row>
    <row r="240" spans="1:17" x14ac:dyDescent="0.3">
      <c r="A240" s="1" t="s">
        <v>87</v>
      </c>
      <c r="B240" s="11" t="s">
        <v>38</v>
      </c>
      <c r="C240" s="12" t="s">
        <v>101</v>
      </c>
      <c r="D240" s="12"/>
      <c r="E240" s="12"/>
      <c r="F240" s="12"/>
      <c r="G240" s="12"/>
      <c r="H240" s="12"/>
      <c r="I240" s="13">
        <v>107</v>
      </c>
      <c r="J240" s="12" t="s">
        <v>92</v>
      </c>
      <c r="K240" s="13"/>
      <c r="L240" s="12"/>
    </row>
    <row r="241" spans="1:17" x14ac:dyDescent="0.3">
      <c r="K241" s="6">
        <f>I240</f>
        <v>107</v>
      </c>
      <c r="L241" s="1" t="s">
        <v>92</v>
      </c>
      <c r="N241" s="3">
        <f>K241*M241</f>
        <v>0</v>
      </c>
      <c r="Q241" s="3"/>
    </row>
    <row r="242" spans="1:17" x14ac:dyDescent="0.3">
      <c r="A242" s="1" t="s">
        <v>87</v>
      </c>
      <c r="B242" s="11" t="s">
        <v>38</v>
      </c>
      <c r="C242" s="12" t="s">
        <v>170</v>
      </c>
      <c r="D242" s="12"/>
      <c r="E242" s="12"/>
      <c r="F242" s="12"/>
      <c r="G242" s="12"/>
      <c r="H242" s="12"/>
      <c r="I242" s="13">
        <v>3</v>
      </c>
      <c r="J242" s="12" t="s">
        <v>92</v>
      </c>
      <c r="K242" s="13"/>
      <c r="L242" s="12"/>
      <c r="Q242" s="3"/>
    </row>
    <row r="243" spans="1:17" x14ac:dyDescent="0.3">
      <c r="K243" s="6">
        <f>I242</f>
        <v>3</v>
      </c>
      <c r="L243" s="1" t="s">
        <v>92</v>
      </c>
      <c r="N243" s="3">
        <f>K243*M243</f>
        <v>0</v>
      </c>
      <c r="Q243" s="3"/>
    </row>
    <row r="244" spans="1:17" x14ac:dyDescent="0.3">
      <c r="B244" s="11" t="s">
        <v>38</v>
      </c>
      <c r="C244" s="1" t="s">
        <v>37</v>
      </c>
      <c r="Q244" s="3"/>
    </row>
    <row r="245" spans="1:17" x14ac:dyDescent="0.3">
      <c r="C245" s="14" t="s">
        <v>168</v>
      </c>
      <c r="D245" s="14"/>
      <c r="E245" s="14"/>
      <c r="F245" s="2" t="s">
        <v>167</v>
      </c>
      <c r="G245" s="14"/>
      <c r="H245" s="14"/>
      <c r="I245" s="16">
        <f>300</f>
        <v>300</v>
      </c>
      <c r="J245" s="14" t="s">
        <v>2</v>
      </c>
      <c r="K245" s="16"/>
      <c r="L245" s="14"/>
      <c r="Q245" s="3"/>
    </row>
    <row r="246" spans="1:17" x14ac:dyDescent="0.3">
      <c r="B246" s="17"/>
      <c r="C246" s="14"/>
      <c r="D246" s="14"/>
      <c r="E246" s="14"/>
      <c r="F246" s="14"/>
      <c r="G246" s="14"/>
      <c r="H246" s="14"/>
      <c r="I246" s="16"/>
      <c r="J246" s="14"/>
      <c r="K246" s="16">
        <f>I245</f>
        <v>300</v>
      </c>
      <c r="L246" s="14" t="s">
        <v>2</v>
      </c>
      <c r="M246" s="18"/>
      <c r="N246" s="18">
        <f>K246*M246</f>
        <v>0</v>
      </c>
      <c r="Q246" s="3"/>
    </row>
    <row r="247" spans="1:17" x14ac:dyDescent="0.3">
      <c r="B247" s="11" t="s">
        <v>149</v>
      </c>
      <c r="C247" s="1" t="s">
        <v>37</v>
      </c>
      <c r="Q247" s="3"/>
    </row>
    <row r="248" spans="1:17" x14ac:dyDescent="0.3">
      <c r="C248" s="14" t="s">
        <v>169</v>
      </c>
      <c r="D248" s="14"/>
      <c r="E248" s="14"/>
      <c r="F248" s="14"/>
      <c r="G248" s="14"/>
      <c r="H248" s="14"/>
      <c r="I248" s="16">
        <f>112+88</f>
        <v>200</v>
      </c>
      <c r="J248" s="14" t="s">
        <v>2</v>
      </c>
      <c r="K248" s="16"/>
      <c r="L248" s="14"/>
      <c r="Q248" s="3"/>
    </row>
    <row r="249" spans="1:17" x14ac:dyDescent="0.3">
      <c r="B249" s="17"/>
      <c r="C249" s="14"/>
      <c r="D249" s="14"/>
      <c r="E249" s="14"/>
      <c r="F249" s="14"/>
      <c r="G249" s="14"/>
      <c r="H249" s="14"/>
      <c r="I249" s="16"/>
      <c r="J249" s="14"/>
      <c r="K249" s="16">
        <f>I248</f>
        <v>200</v>
      </c>
      <c r="L249" s="14" t="s">
        <v>2</v>
      </c>
      <c r="M249" s="18"/>
      <c r="N249" s="18">
        <f>K249*M249</f>
        <v>0</v>
      </c>
      <c r="Q249" s="3"/>
    </row>
    <row r="250" spans="1:17" x14ac:dyDescent="0.3">
      <c r="Q250" s="3"/>
    </row>
    <row r="251" spans="1:17" x14ac:dyDescent="0.3">
      <c r="B251" s="25" t="s">
        <v>171</v>
      </c>
      <c r="C251" s="12" t="s">
        <v>150</v>
      </c>
      <c r="D251" s="12"/>
      <c r="E251" s="12"/>
      <c r="F251" s="12"/>
      <c r="G251" s="12"/>
      <c r="H251" s="12"/>
      <c r="I251" s="13"/>
      <c r="J251" s="12"/>
      <c r="K251" s="13">
        <v>1</v>
      </c>
      <c r="L251" s="12" t="s">
        <v>26</v>
      </c>
      <c r="M251" s="26"/>
      <c r="N251" s="26">
        <f>K251*M251</f>
        <v>0</v>
      </c>
      <c r="Q251" s="3"/>
    </row>
    <row r="252" spans="1:17" x14ac:dyDescent="0.3">
      <c r="B252" s="17"/>
      <c r="C252" s="2" t="s">
        <v>125</v>
      </c>
      <c r="D252" s="14"/>
      <c r="E252" s="14"/>
      <c r="F252" s="14"/>
      <c r="G252" s="14"/>
      <c r="H252" s="14"/>
      <c r="I252" s="16"/>
      <c r="J252" s="14"/>
      <c r="K252" s="16"/>
      <c r="L252" s="14"/>
      <c r="M252" s="18"/>
      <c r="N252" s="27">
        <f>SUM(N241:N251)</f>
        <v>0</v>
      </c>
      <c r="O252" s="27"/>
      <c r="P252" s="27"/>
      <c r="Q252" s="27"/>
    </row>
    <row r="253" spans="1:17" x14ac:dyDescent="0.3">
      <c r="B253" s="17"/>
      <c r="C253" s="2"/>
      <c r="D253" s="14"/>
      <c r="E253" s="14"/>
      <c r="F253" s="14"/>
      <c r="G253" s="14"/>
      <c r="H253" s="14"/>
      <c r="I253" s="16"/>
      <c r="J253" s="14"/>
      <c r="K253" s="16"/>
      <c r="L253" s="14"/>
      <c r="M253" s="18"/>
      <c r="N253" s="27"/>
      <c r="O253" s="27"/>
      <c r="P253" s="27"/>
      <c r="Q253" s="27"/>
    </row>
    <row r="254" spans="1:17" s="48" customFormat="1" x14ac:dyDescent="0.3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  <c r="L254" s="47"/>
      <c r="O254" s="44"/>
    </row>
    <row r="255" spans="1:17" s="48" customFormat="1" x14ac:dyDescent="0.3">
      <c r="A255" s="75" t="s">
        <v>200</v>
      </c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47"/>
      <c r="O255" s="44"/>
    </row>
    <row r="256" spans="1:17" s="48" customFormat="1" x14ac:dyDescent="0.3">
      <c r="A256" s="49"/>
      <c r="H256" s="50"/>
      <c r="L256" s="47"/>
      <c r="O256" s="44"/>
    </row>
    <row r="257" spans="1:17" s="48" customFormat="1" ht="19.5" x14ac:dyDescent="0.35">
      <c r="A257" s="51" t="s">
        <v>0</v>
      </c>
      <c r="B257" s="48" t="s">
        <v>202</v>
      </c>
      <c r="C257" s="46" t="s">
        <v>201</v>
      </c>
      <c r="H257" s="50"/>
      <c r="K257" s="52" t="s">
        <v>154</v>
      </c>
      <c r="M257" s="53" t="s">
        <v>54</v>
      </c>
      <c r="N257" s="54" t="s">
        <v>179</v>
      </c>
      <c r="O257" s="44"/>
    </row>
    <row r="258" spans="1:17" s="48" customFormat="1" x14ac:dyDescent="0.3">
      <c r="A258" s="55"/>
      <c r="B258" s="56"/>
      <c r="C258" s="56"/>
      <c r="H258" s="50"/>
      <c r="M258" s="53" t="s">
        <v>56</v>
      </c>
      <c r="N258" s="54" t="s">
        <v>56</v>
      </c>
      <c r="O258" s="44"/>
    </row>
    <row r="259" spans="1:17" s="48" customFormat="1" x14ac:dyDescent="0.3">
      <c r="A259" s="49" t="s">
        <v>180</v>
      </c>
      <c r="B259" s="11" t="s">
        <v>203</v>
      </c>
      <c r="C259" s="48" t="s">
        <v>181</v>
      </c>
      <c r="H259" s="50"/>
      <c r="M259" s="47"/>
      <c r="O259" s="44"/>
    </row>
    <row r="260" spans="1:17" s="48" customFormat="1" ht="18.75" customHeight="1" x14ac:dyDescent="0.3">
      <c r="A260" s="49"/>
      <c r="C260" s="57" t="s">
        <v>182</v>
      </c>
      <c r="D260" s="57"/>
      <c r="E260" s="57"/>
      <c r="F260" s="57"/>
      <c r="G260" s="57"/>
      <c r="H260" s="58"/>
      <c r="I260" s="59">
        <f>193*0.46</f>
        <v>88.8</v>
      </c>
      <c r="J260" s="58" t="s">
        <v>2</v>
      </c>
      <c r="K260" s="58"/>
      <c r="L260" s="58"/>
      <c r="M260" s="47"/>
      <c r="O260" s="44"/>
    </row>
    <row r="261" spans="1:17" s="48" customFormat="1" x14ac:dyDescent="0.3">
      <c r="A261" s="49"/>
      <c r="I261" s="50"/>
      <c r="K261" s="50">
        <f>I260</f>
        <v>88.8</v>
      </c>
      <c r="L261" s="48" t="s">
        <v>2</v>
      </c>
      <c r="M261" s="47"/>
      <c r="N261" s="47">
        <f>K261*M261</f>
        <v>0</v>
      </c>
      <c r="O261" s="44"/>
      <c r="Q261" s="3"/>
    </row>
    <row r="262" spans="1:17" s="48" customFormat="1" x14ac:dyDescent="0.3">
      <c r="A262" s="49" t="s">
        <v>6</v>
      </c>
      <c r="B262" s="11" t="s">
        <v>204</v>
      </c>
      <c r="C262" s="48" t="s">
        <v>183</v>
      </c>
      <c r="I262" s="50"/>
      <c r="M262" s="47"/>
      <c r="O262" s="44"/>
      <c r="Q262" s="3"/>
    </row>
    <row r="263" spans="1:17" s="48" customFormat="1" x14ac:dyDescent="0.3">
      <c r="A263" s="49"/>
      <c r="C263" s="58">
        <v>69</v>
      </c>
      <c r="D263" s="58" t="s">
        <v>16</v>
      </c>
      <c r="E263" s="58"/>
      <c r="F263" s="58"/>
      <c r="G263" s="58"/>
      <c r="H263" s="58"/>
      <c r="I263" s="59">
        <v>69</v>
      </c>
      <c r="J263" s="58" t="s">
        <v>16</v>
      </c>
      <c r="K263" s="58"/>
      <c r="L263" s="58"/>
      <c r="M263" s="47"/>
      <c r="O263" s="44"/>
      <c r="Q263" s="3"/>
    </row>
    <row r="264" spans="1:17" s="48" customFormat="1" x14ac:dyDescent="0.3">
      <c r="A264" s="49"/>
      <c r="I264" s="50"/>
      <c r="K264" s="48">
        <f>I263</f>
        <v>69</v>
      </c>
      <c r="L264" s="48" t="s">
        <v>16</v>
      </c>
      <c r="M264" s="47"/>
      <c r="N264" s="47">
        <f>K264*M264</f>
        <v>0</v>
      </c>
      <c r="O264" s="44"/>
      <c r="Q264" s="3"/>
    </row>
    <row r="265" spans="1:17" s="48" customFormat="1" x14ac:dyDescent="0.3">
      <c r="A265" s="49"/>
      <c r="I265" s="50"/>
      <c r="K265" s="50"/>
      <c r="M265" s="47"/>
      <c r="O265" s="44"/>
      <c r="Q265" s="3"/>
    </row>
    <row r="266" spans="1:17" s="48" customFormat="1" x14ac:dyDescent="0.3">
      <c r="A266" s="49" t="s">
        <v>184</v>
      </c>
      <c r="B266" s="11" t="s">
        <v>205</v>
      </c>
      <c r="C266" s="58" t="s">
        <v>25</v>
      </c>
      <c r="D266" s="58"/>
      <c r="E266" s="58"/>
      <c r="F266" s="58"/>
      <c r="G266" s="58" t="s">
        <v>185</v>
      </c>
      <c r="H266" s="58"/>
      <c r="I266" s="59">
        <v>1</v>
      </c>
      <c r="J266" s="58" t="s">
        <v>26</v>
      </c>
      <c r="K266" s="58"/>
      <c r="L266" s="58"/>
      <c r="M266" s="47"/>
      <c r="O266" s="44"/>
      <c r="Q266" s="3"/>
    </row>
    <row r="267" spans="1:17" s="48" customFormat="1" x14ac:dyDescent="0.3">
      <c r="A267" s="49"/>
      <c r="I267" s="50"/>
      <c r="K267" s="48">
        <v>1</v>
      </c>
      <c r="L267" s="48" t="s">
        <v>26</v>
      </c>
      <c r="M267" s="47"/>
      <c r="N267" s="47">
        <f>K267*M267</f>
        <v>0</v>
      </c>
      <c r="O267" s="44"/>
      <c r="Q267" s="3"/>
    </row>
    <row r="268" spans="1:17" s="48" customFormat="1" x14ac:dyDescent="0.3">
      <c r="A268" s="49"/>
      <c r="I268" s="50"/>
      <c r="M268" s="47"/>
      <c r="O268" s="44"/>
      <c r="Q268" s="3"/>
    </row>
    <row r="269" spans="1:17" s="48" customFormat="1" x14ac:dyDescent="0.3">
      <c r="A269" s="49" t="s">
        <v>186</v>
      </c>
      <c r="B269" s="11" t="s">
        <v>206</v>
      </c>
      <c r="C269" s="58" t="s">
        <v>27</v>
      </c>
      <c r="D269" s="58"/>
      <c r="E269" s="58"/>
      <c r="F269" s="58"/>
      <c r="G269" s="58" t="s">
        <v>185</v>
      </c>
      <c r="H269" s="58"/>
      <c r="I269" s="59">
        <v>3</v>
      </c>
      <c r="J269" s="58" t="s">
        <v>19</v>
      </c>
      <c r="K269" s="58"/>
      <c r="L269" s="58"/>
      <c r="M269" s="47"/>
      <c r="O269" s="44"/>
      <c r="Q269" s="3"/>
    </row>
    <row r="270" spans="1:17" s="48" customFormat="1" x14ac:dyDescent="0.3">
      <c r="A270" s="49"/>
      <c r="I270" s="50"/>
      <c r="K270" s="48">
        <v>3</v>
      </c>
      <c r="L270" s="48" t="s">
        <v>19</v>
      </c>
      <c r="M270" s="47"/>
      <c r="N270" s="47">
        <f>K270*M270</f>
        <v>0</v>
      </c>
      <c r="O270" s="44"/>
      <c r="Q270" s="3"/>
    </row>
    <row r="271" spans="1:17" s="48" customFormat="1" x14ac:dyDescent="0.3">
      <c r="A271" s="49"/>
      <c r="C271" s="52" t="s">
        <v>55</v>
      </c>
      <c r="I271" s="50"/>
      <c r="M271" s="47"/>
      <c r="N271" s="27">
        <f>SUM(N261:N270)</f>
        <v>0</v>
      </c>
      <c r="O271" s="60"/>
      <c r="P271" s="60"/>
      <c r="Q271" s="60"/>
    </row>
    <row r="272" spans="1:17" s="48" customFormat="1" x14ac:dyDescent="0.3">
      <c r="A272" s="49"/>
      <c r="I272" s="50"/>
      <c r="M272" s="47"/>
      <c r="O272" s="44"/>
      <c r="Q272" s="3"/>
    </row>
    <row r="273" spans="1:17" s="48" customFormat="1" ht="19.5" x14ac:dyDescent="0.35">
      <c r="A273" s="51" t="s">
        <v>4</v>
      </c>
      <c r="B273" s="48" t="s">
        <v>207</v>
      </c>
      <c r="C273" s="46" t="s">
        <v>5</v>
      </c>
      <c r="I273" s="50"/>
      <c r="M273" s="47"/>
      <c r="O273" s="44"/>
      <c r="Q273" s="3"/>
    </row>
    <row r="274" spans="1:17" s="48" customFormat="1" x14ac:dyDescent="0.3">
      <c r="A274" s="55"/>
      <c r="B274" s="56"/>
      <c r="I274" s="50"/>
      <c r="M274" s="47"/>
      <c r="O274" s="44"/>
      <c r="Q274" s="3"/>
    </row>
    <row r="275" spans="1:17" s="48" customFormat="1" x14ac:dyDescent="0.3">
      <c r="A275" s="49" t="s">
        <v>187</v>
      </c>
      <c r="B275" s="11" t="s">
        <v>208</v>
      </c>
      <c r="C275" s="48" t="s">
        <v>188</v>
      </c>
      <c r="I275" s="50"/>
      <c r="M275" s="47"/>
      <c r="O275" s="44"/>
      <c r="Q275" s="3"/>
    </row>
    <row r="276" spans="1:17" s="48" customFormat="1" x14ac:dyDescent="0.3">
      <c r="A276" s="49"/>
      <c r="C276" s="58">
        <v>193</v>
      </c>
      <c r="D276" s="58"/>
      <c r="E276" s="58"/>
      <c r="F276" s="58"/>
      <c r="G276" s="58"/>
      <c r="H276" s="58"/>
      <c r="I276" s="59">
        <v>193</v>
      </c>
      <c r="J276" s="58" t="s">
        <v>2</v>
      </c>
      <c r="K276" s="61"/>
      <c r="L276" s="61"/>
      <c r="M276" s="47"/>
      <c r="O276" s="44"/>
      <c r="Q276" s="3"/>
    </row>
    <row r="277" spans="1:17" s="48" customFormat="1" x14ac:dyDescent="0.3">
      <c r="A277" s="49"/>
      <c r="B277" s="61"/>
      <c r="C277" s="61"/>
      <c r="D277" s="61"/>
      <c r="E277" s="61"/>
      <c r="F277" s="61"/>
      <c r="G277" s="61"/>
      <c r="I277" s="62"/>
      <c r="J277" s="61"/>
      <c r="K277" s="62">
        <f>SUM(I276:I276)</f>
        <v>193</v>
      </c>
      <c r="L277" s="61" t="s">
        <v>2</v>
      </c>
      <c r="M277" s="63"/>
      <c r="N277" s="63">
        <f>K277*M277</f>
        <v>0</v>
      </c>
      <c r="O277" s="44"/>
      <c r="Q277" s="3"/>
    </row>
    <row r="278" spans="1:17" s="48" customFormat="1" x14ac:dyDescent="0.3">
      <c r="A278" s="49" t="s">
        <v>189</v>
      </c>
      <c r="B278" s="11" t="s">
        <v>209</v>
      </c>
      <c r="C278" s="48" t="s">
        <v>40</v>
      </c>
      <c r="I278" s="50"/>
      <c r="K278" s="61"/>
      <c r="L278" s="61"/>
      <c r="M278" s="63"/>
      <c r="N278" s="61"/>
      <c r="O278" s="44"/>
      <c r="Q278" s="3"/>
    </row>
    <row r="279" spans="1:17" s="48" customFormat="1" x14ac:dyDescent="0.3">
      <c r="A279" s="49"/>
      <c r="C279" s="58" t="s">
        <v>190</v>
      </c>
      <c r="D279" s="58"/>
      <c r="E279" s="58"/>
      <c r="F279" s="58"/>
      <c r="G279" s="58"/>
      <c r="H279" s="58"/>
      <c r="I279" s="59">
        <f>I276*0.2</f>
        <v>38.6</v>
      </c>
      <c r="J279" s="58" t="s">
        <v>3</v>
      </c>
      <c r="K279" s="58"/>
      <c r="L279" s="58"/>
      <c r="M279" s="47"/>
      <c r="O279" s="44"/>
      <c r="Q279" s="3"/>
    </row>
    <row r="280" spans="1:17" s="48" customFormat="1" ht="19.5" thickBot="1" x14ac:dyDescent="0.35">
      <c r="A280" s="64"/>
      <c r="B280" s="65"/>
      <c r="C280" s="65"/>
      <c r="D280" s="65"/>
      <c r="E280" s="65"/>
      <c r="F280" s="65"/>
      <c r="G280" s="65"/>
      <c r="H280" s="66"/>
      <c r="I280" s="65"/>
      <c r="J280" s="67"/>
      <c r="K280" s="66">
        <f>SUM(I279:I279)</f>
        <v>38.6</v>
      </c>
      <c r="L280" s="65" t="s">
        <v>3</v>
      </c>
      <c r="M280" s="68"/>
      <c r="N280" s="68">
        <f>K280*M280</f>
        <v>0</v>
      </c>
      <c r="O280" s="44"/>
      <c r="Q280" s="3"/>
    </row>
    <row r="281" spans="1:17" s="48" customFormat="1" ht="19.5" thickTop="1" x14ac:dyDescent="0.3">
      <c r="A281" s="49"/>
      <c r="C281" s="52" t="s">
        <v>57</v>
      </c>
      <c r="D281" s="52"/>
      <c r="H281" s="50"/>
      <c r="M281" s="47"/>
      <c r="N281" s="69">
        <f>SUM(N276:N280)</f>
        <v>0</v>
      </c>
      <c r="O281" s="69"/>
      <c r="P281" s="69"/>
      <c r="Q281" s="69"/>
    </row>
    <row r="282" spans="1:17" s="48" customFormat="1" x14ac:dyDescent="0.3">
      <c r="A282" s="49"/>
      <c r="H282" s="50"/>
      <c r="L282" s="47"/>
      <c r="O282" s="44"/>
      <c r="Q282" s="3"/>
    </row>
    <row r="283" spans="1:17" s="48" customFormat="1" ht="19.5" x14ac:dyDescent="0.35">
      <c r="A283" s="51" t="s">
        <v>9</v>
      </c>
      <c r="B283" s="48" t="s">
        <v>210</v>
      </c>
      <c r="C283" s="46" t="s">
        <v>10</v>
      </c>
      <c r="H283" s="50"/>
      <c r="J283" s="52"/>
      <c r="K283" s="52"/>
      <c r="L283" s="47"/>
      <c r="O283" s="44"/>
      <c r="Q283" s="3"/>
    </row>
    <row r="284" spans="1:17" s="48" customFormat="1" x14ac:dyDescent="0.3">
      <c r="A284" s="55"/>
      <c r="B284" s="56"/>
      <c r="H284" s="50"/>
      <c r="J284" s="52"/>
      <c r="K284" s="52"/>
      <c r="L284" s="47"/>
      <c r="O284" s="44"/>
      <c r="Q284" s="3"/>
    </row>
    <row r="285" spans="1:17" s="48" customFormat="1" x14ac:dyDescent="0.3">
      <c r="A285" s="49" t="s">
        <v>11</v>
      </c>
      <c r="B285" s="11" t="s">
        <v>211</v>
      </c>
      <c r="C285" s="48" t="s">
        <v>191</v>
      </c>
      <c r="H285" s="50"/>
      <c r="L285" s="47"/>
      <c r="O285" s="44"/>
      <c r="Q285" s="3"/>
    </row>
    <row r="286" spans="1:17" s="48" customFormat="1" x14ac:dyDescent="0.3">
      <c r="A286" s="49"/>
      <c r="C286" s="58" t="s">
        <v>192</v>
      </c>
      <c r="D286" s="58"/>
      <c r="E286" s="58"/>
      <c r="F286" s="58"/>
      <c r="G286" s="58"/>
      <c r="H286" s="58"/>
      <c r="I286" s="59">
        <f>170*0.15</f>
        <v>25.5</v>
      </c>
      <c r="J286" s="58" t="s">
        <v>3</v>
      </c>
      <c r="K286" s="58"/>
      <c r="L286" s="47"/>
      <c r="O286" s="44"/>
      <c r="Q286" s="3"/>
    </row>
    <row r="287" spans="1:17" s="48" customFormat="1" x14ac:dyDescent="0.3">
      <c r="A287" s="49"/>
      <c r="I287" s="50"/>
      <c r="K287" s="50">
        <f>I286</f>
        <v>25.5</v>
      </c>
      <c r="L287" s="48" t="s">
        <v>3</v>
      </c>
      <c r="M287" s="47"/>
      <c r="N287" s="47">
        <f>K287*M287</f>
        <v>0</v>
      </c>
      <c r="O287" s="44"/>
      <c r="Q287" s="3"/>
    </row>
    <row r="288" spans="1:17" s="48" customFormat="1" x14ac:dyDescent="0.3">
      <c r="A288" s="49" t="s">
        <v>193</v>
      </c>
      <c r="B288" s="11" t="s">
        <v>212</v>
      </c>
      <c r="C288" s="48" t="s">
        <v>194</v>
      </c>
      <c r="I288" s="50"/>
      <c r="M288" s="47"/>
      <c r="O288" s="44"/>
      <c r="Q288" s="3"/>
    </row>
    <row r="289" spans="1:17" s="48" customFormat="1" ht="14.25" customHeight="1" x14ac:dyDescent="0.3">
      <c r="A289" s="49"/>
      <c r="C289" s="59">
        <v>170</v>
      </c>
      <c r="D289" s="58"/>
      <c r="E289" s="58"/>
      <c r="F289" s="58"/>
      <c r="G289" s="58"/>
      <c r="H289" s="58"/>
      <c r="I289" s="59">
        <v>170</v>
      </c>
      <c r="J289" s="58" t="s">
        <v>2</v>
      </c>
      <c r="K289" s="58"/>
      <c r="L289" s="58"/>
      <c r="M289" s="47"/>
      <c r="O289" s="44"/>
      <c r="Q289" s="3"/>
    </row>
    <row r="290" spans="1:17" s="48" customFormat="1" x14ac:dyDescent="0.3">
      <c r="A290" s="49"/>
      <c r="I290" s="50"/>
      <c r="K290" s="50">
        <f>I289</f>
        <v>170</v>
      </c>
      <c r="L290" s="48" t="s">
        <v>2</v>
      </c>
      <c r="M290" s="47"/>
      <c r="N290" s="47">
        <f>K290*M290</f>
        <v>0</v>
      </c>
      <c r="O290" s="44"/>
      <c r="Q290" s="3"/>
    </row>
    <row r="291" spans="1:17" s="48" customFormat="1" x14ac:dyDescent="0.3">
      <c r="A291" s="49" t="s">
        <v>24</v>
      </c>
      <c r="B291" s="11" t="s">
        <v>213</v>
      </c>
      <c r="C291" s="61" t="s">
        <v>33</v>
      </c>
      <c r="D291" s="61"/>
      <c r="E291" s="61"/>
      <c r="F291" s="61"/>
      <c r="G291" s="61"/>
      <c r="I291" s="62"/>
      <c r="J291" s="61"/>
      <c r="K291" s="62"/>
      <c r="L291" s="61"/>
      <c r="M291" s="47"/>
      <c r="O291" s="44"/>
      <c r="Q291" s="3"/>
    </row>
    <row r="292" spans="1:17" s="48" customFormat="1" x14ac:dyDescent="0.3">
      <c r="A292" s="49"/>
      <c r="C292" s="59">
        <v>73</v>
      </c>
      <c r="D292" s="58"/>
      <c r="E292" s="58"/>
      <c r="F292" s="58"/>
      <c r="G292" s="58"/>
      <c r="H292" s="58"/>
      <c r="I292" s="59">
        <v>73</v>
      </c>
      <c r="J292" s="58" t="s">
        <v>16</v>
      </c>
      <c r="K292" s="59"/>
      <c r="L292" s="58"/>
      <c r="M292" s="47"/>
      <c r="O292" s="44"/>
      <c r="Q292" s="3"/>
    </row>
    <row r="293" spans="1:17" s="48" customFormat="1" x14ac:dyDescent="0.3">
      <c r="A293" s="49"/>
      <c r="B293" s="50"/>
      <c r="I293" s="50"/>
      <c r="K293" s="50">
        <f>I292</f>
        <v>73</v>
      </c>
      <c r="L293" s="48" t="s">
        <v>16</v>
      </c>
      <c r="M293" s="47"/>
      <c r="N293" s="47">
        <f>K293*M293</f>
        <v>0</v>
      </c>
      <c r="O293" s="44"/>
      <c r="Q293" s="3"/>
    </row>
    <row r="294" spans="1:17" s="48" customFormat="1" x14ac:dyDescent="0.3">
      <c r="A294" s="49" t="s">
        <v>195</v>
      </c>
      <c r="B294" s="11" t="s">
        <v>214</v>
      </c>
      <c r="C294" s="61" t="s">
        <v>115</v>
      </c>
      <c r="D294" s="61"/>
      <c r="E294" s="61"/>
      <c r="F294" s="61"/>
      <c r="G294" s="61"/>
      <c r="I294" s="62"/>
      <c r="J294" s="61"/>
      <c r="K294" s="62"/>
      <c r="L294" s="61"/>
      <c r="M294" s="47"/>
      <c r="O294" s="44"/>
      <c r="Q294" s="3"/>
    </row>
    <row r="295" spans="1:17" s="48" customFormat="1" x14ac:dyDescent="0.3">
      <c r="A295" s="49"/>
      <c r="C295" s="59">
        <v>68.98</v>
      </c>
      <c r="D295" s="58"/>
      <c r="E295" s="58"/>
      <c r="F295" s="58"/>
      <c r="G295" s="58"/>
      <c r="H295" s="58"/>
      <c r="I295" s="59">
        <v>68.98</v>
      </c>
      <c r="J295" s="58" t="s">
        <v>16</v>
      </c>
      <c r="K295" s="59"/>
      <c r="L295" s="58"/>
      <c r="M295" s="47"/>
      <c r="O295" s="44"/>
      <c r="Q295" s="3"/>
    </row>
    <row r="296" spans="1:17" s="48" customFormat="1" x14ac:dyDescent="0.3">
      <c r="A296" s="49"/>
      <c r="B296" s="50"/>
      <c r="I296" s="50"/>
      <c r="K296" s="50">
        <f>I295</f>
        <v>69</v>
      </c>
      <c r="L296" s="48" t="s">
        <v>16</v>
      </c>
      <c r="M296" s="47"/>
      <c r="N296" s="47">
        <f>K296*M296</f>
        <v>0</v>
      </c>
      <c r="O296" s="44"/>
      <c r="Q296" s="3"/>
    </row>
    <row r="297" spans="1:17" s="48" customFormat="1" x14ac:dyDescent="0.3">
      <c r="A297" s="49"/>
      <c r="C297" s="70" t="s">
        <v>60</v>
      </c>
      <c r="I297" s="50"/>
      <c r="K297" s="50"/>
      <c r="M297" s="47"/>
      <c r="N297" s="60">
        <f>SUM(N286:N296)</f>
        <v>0</v>
      </c>
      <c r="O297" s="60"/>
      <c r="P297" s="60"/>
      <c r="Q297" s="60"/>
    </row>
    <row r="298" spans="1:17" s="48" customFormat="1" x14ac:dyDescent="0.3">
      <c r="A298" s="49"/>
      <c r="B298" s="50"/>
      <c r="I298" s="50"/>
      <c r="K298" s="50"/>
      <c r="M298" s="47"/>
      <c r="N298" s="47"/>
      <c r="O298" s="44"/>
      <c r="Q298" s="3"/>
    </row>
    <row r="299" spans="1:17" s="48" customFormat="1" ht="19.5" x14ac:dyDescent="0.35">
      <c r="A299" s="51" t="s">
        <v>14</v>
      </c>
      <c r="B299" s="48" t="s">
        <v>215</v>
      </c>
      <c r="C299" s="46" t="s">
        <v>15</v>
      </c>
      <c r="I299" s="50"/>
      <c r="M299" s="47"/>
      <c r="O299" s="44"/>
      <c r="Q299" s="3"/>
    </row>
    <row r="300" spans="1:17" s="48" customFormat="1" x14ac:dyDescent="0.3">
      <c r="A300" s="55"/>
      <c r="B300" s="56"/>
      <c r="I300" s="50"/>
      <c r="M300" s="47"/>
      <c r="O300" s="44"/>
      <c r="Q300" s="3"/>
    </row>
    <row r="301" spans="1:17" s="48" customFormat="1" ht="18.75" customHeight="1" x14ac:dyDescent="0.3">
      <c r="A301" s="49" t="s">
        <v>196</v>
      </c>
      <c r="B301" s="11" t="s">
        <v>216</v>
      </c>
      <c r="C301" s="71" t="s">
        <v>89</v>
      </c>
      <c r="D301" s="71"/>
      <c r="E301" s="71"/>
      <c r="F301" s="71"/>
      <c r="G301" s="71"/>
      <c r="H301" s="58"/>
      <c r="I301" s="59">
        <v>4</v>
      </c>
      <c r="J301" s="58" t="s">
        <v>19</v>
      </c>
      <c r="K301" s="58"/>
      <c r="L301" s="58"/>
      <c r="M301" s="47"/>
      <c r="O301" s="44"/>
      <c r="Q301" s="3"/>
    </row>
    <row r="302" spans="1:17" s="48" customFormat="1" x14ac:dyDescent="0.3">
      <c r="A302" s="49"/>
      <c r="H302" s="50"/>
      <c r="K302" s="50">
        <f>I301</f>
        <v>4</v>
      </c>
      <c r="L302" s="48" t="s">
        <v>19</v>
      </c>
      <c r="M302" s="47"/>
      <c r="N302" s="47">
        <f>K302*M302</f>
        <v>0</v>
      </c>
      <c r="O302" s="44"/>
      <c r="Q302" s="3"/>
    </row>
    <row r="303" spans="1:17" s="48" customFormat="1" x14ac:dyDescent="0.3">
      <c r="A303" s="49"/>
      <c r="C303" s="52" t="s">
        <v>59</v>
      </c>
      <c r="H303" s="50"/>
      <c r="K303" s="50"/>
      <c r="M303" s="47"/>
      <c r="N303" s="60">
        <f>SUM(N302)</f>
        <v>0</v>
      </c>
      <c r="O303" s="60"/>
      <c r="P303" s="60"/>
      <c r="Q303" s="60"/>
    </row>
    <row r="304" spans="1:17" s="48" customFormat="1" x14ac:dyDescent="0.3">
      <c r="A304" s="49"/>
      <c r="H304" s="50"/>
      <c r="K304" s="50"/>
      <c r="M304" s="47"/>
      <c r="O304" s="44"/>
      <c r="Q304" s="3"/>
    </row>
    <row r="305" spans="1:17" s="48" customFormat="1" ht="19.5" x14ac:dyDescent="0.35">
      <c r="A305" s="51" t="s">
        <v>17</v>
      </c>
      <c r="B305" s="48" t="s">
        <v>217</v>
      </c>
      <c r="C305" s="46" t="s">
        <v>18</v>
      </c>
      <c r="H305" s="50"/>
      <c r="M305" s="47"/>
      <c r="O305" s="44"/>
      <c r="Q305" s="3"/>
    </row>
    <row r="306" spans="1:17" s="48" customFormat="1" x14ac:dyDescent="0.3">
      <c r="A306" s="55"/>
      <c r="B306" s="56"/>
      <c r="H306" s="50"/>
      <c r="M306" s="47"/>
      <c r="O306" s="44"/>
      <c r="Q306" s="3"/>
    </row>
    <row r="307" spans="1:17" x14ac:dyDescent="0.3">
      <c r="A307" s="11" t="s">
        <v>22</v>
      </c>
      <c r="B307" s="11" t="s">
        <v>218</v>
      </c>
      <c r="C307" s="12" t="s">
        <v>197</v>
      </c>
      <c r="D307" s="12"/>
      <c r="E307" s="12"/>
      <c r="F307" s="12"/>
      <c r="G307" s="12"/>
      <c r="H307" s="12"/>
      <c r="I307" s="36">
        <v>14</v>
      </c>
      <c r="J307" s="12" t="s">
        <v>2</v>
      </c>
      <c r="K307" s="12"/>
      <c r="L307" s="12"/>
      <c r="Q307" s="3"/>
    </row>
    <row r="308" spans="1:17" x14ac:dyDescent="0.3">
      <c r="A308" s="11"/>
      <c r="B308" s="1"/>
      <c r="C308" s="1" t="s">
        <v>198</v>
      </c>
      <c r="I308" s="15"/>
      <c r="K308" s="15">
        <f>I307</f>
        <v>14</v>
      </c>
      <c r="L308" s="1" t="s">
        <v>2</v>
      </c>
      <c r="N308" s="3">
        <f>K308*M308</f>
        <v>0</v>
      </c>
      <c r="Q308" s="3"/>
    </row>
    <row r="309" spans="1:17" x14ac:dyDescent="0.3">
      <c r="A309" s="11"/>
      <c r="B309" s="1"/>
      <c r="I309" s="15"/>
      <c r="K309" s="15"/>
      <c r="N309" s="3"/>
      <c r="Q309" s="3"/>
    </row>
    <row r="310" spans="1:17" x14ac:dyDescent="0.3">
      <c r="A310" s="11" t="s">
        <v>49</v>
      </c>
      <c r="B310" s="11" t="s">
        <v>219</v>
      </c>
      <c r="C310" s="12" t="s">
        <v>99</v>
      </c>
      <c r="D310" s="12"/>
      <c r="E310" s="12"/>
      <c r="F310" s="12"/>
      <c r="G310" s="12"/>
      <c r="H310" s="12"/>
      <c r="I310" s="36">
        <v>1</v>
      </c>
      <c r="J310" s="12" t="s">
        <v>19</v>
      </c>
      <c r="K310" s="12"/>
      <c r="L310" s="12"/>
      <c r="Q310" s="3"/>
    </row>
    <row r="311" spans="1:17" x14ac:dyDescent="0.3">
      <c r="A311" s="11"/>
      <c r="B311" s="1"/>
      <c r="I311" s="15"/>
      <c r="K311" s="15">
        <f>I310</f>
        <v>1</v>
      </c>
      <c r="L311" s="1" t="s">
        <v>19</v>
      </c>
      <c r="N311" s="3">
        <f>K311*M311</f>
        <v>0</v>
      </c>
      <c r="Q311" s="3"/>
    </row>
    <row r="312" spans="1:17" x14ac:dyDescent="0.3">
      <c r="A312" s="11"/>
      <c r="B312" s="1"/>
      <c r="I312" s="15"/>
      <c r="K312" s="15"/>
      <c r="Q312" s="3"/>
    </row>
    <row r="313" spans="1:17" x14ac:dyDescent="0.3">
      <c r="A313" s="11" t="s">
        <v>50</v>
      </c>
      <c r="B313" s="11" t="s">
        <v>220</v>
      </c>
      <c r="C313" s="12" t="s">
        <v>98</v>
      </c>
      <c r="D313" s="12"/>
      <c r="E313" s="12"/>
      <c r="F313" s="12"/>
      <c r="G313" s="12"/>
      <c r="H313" s="12"/>
      <c r="I313" s="36">
        <v>2</v>
      </c>
      <c r="J313" s="12" t="s">
        <v>19</v>
      </c>
      <c r="K313" s="12"/>
      <c r="L313" s="12"/>
      <c r="Q313" s="3"/>
    </row>
    <row r="314" spans="1:17" x14ac:dyDescent="0.3">
      <c r="A314" s="11"/>
      <c r="B314" s="1"/>
      <c r="I314" s="15"/>
      <c r="K314" s="15">
        <f>I313</f>
        <v>2</v>
      </c>
      <c r="L314" s="1" t="s">
        <v>19</v>
      </c>
      <c r="N314" s="3">
        <f>K314*M314</f>
        <v>0</v>
      </c>
      <c r="Q314" s="3"/>
    </row>
    <row r="315" spans="1:17" x14ac:dyDescent="0.3">
      <c r="A315" s="11"/>
      <c r="B315" s="1"/>
      <c r="I315" s="15"/>
      <c r="K315" s="15"/>
      <c r="Q315" s="3"/>
    </row>
    <row r="316" spans="1:17" x14ac:dyDescent="0.3">
      <c r="A316" s="11" t="s">
        <v>53</v>
      </c>
      <c r="B316" s="11" t="s">
        <v>221</v>
      </c>
      <c r="C316" s="12" t="s">
        <v>100</v>
      </c>
      <c r="D316" s="12"/>
      <c r="E316" s="12"/>
      <c r="F316" s="12"/>
      <c r="G316" s="12"/>
      <c r="H316" s="12"/>
      <c r="I316" s="36">
        <v>1</v>
      </c>
      <c r="J316" s="12" t="s">
        <v>19</v>
      </c>
      <c r="K316" s="12"/>
      <c r="L316" s="12"/>
      <c r="Q316" s="3"/>
    </row>
    <row r="317" spans="1:17" x14ac:dyDescent="0.3">
      <c r="A317" s="11"/>
      <c r="B317" s="1"/>
      <c r="I317" s="15"/>
      <c r="K317" s="15">
        <f>I316</f>
        <v>1</v>
      </c>
      <c r="L317" s="1" t="s">
        <v>19</v>
      </c>
      <c r="N317" s="3">
        <f>K317*M317</f>
        <v>0</v>
      </c>
      <c r="Q317" s="3"/>
    </row>
    <row r="318" spans="1:17" x14ac:dyDescent="0.3">
      <c r="A318" s="11"/>
      <c r="B318" s="1"/>
      <c r="I318" s="15"/>
      <c r="K318" s="15"/>
      <c r="Q318" s="3"/>
    </row>
    <row r="319" spans="1:17" x14ac:dyDescent="0.3">
      <c r="A319" s="11" t="s">
        <v>53</v>
      </c>
      <c r="B319" s="11" t="s">
        <v>222</v>
      </c>
      <c r="C319" s="12" t="s">
        <v>199</v>
      </c>
      <c r="D319" s="12"/>
      <c r="E319" s="12"/>
      <c r="F319" s="12"/>
      <c r="G319" s="12"/>
      <c r="H319" s="12"/>
      <c r="I319" s="36">
        <v>21</v>
      </c>
      <c r="J319" s="12" t="s">
        <v>16</v>
      </c>
      <c r="K319" s="12"/>
      <c r="L319" s="12"/>
      <c r="Q319" s="3"/>
    </row>
    <row r="320" spans="1:17" x14ac:dyDescent="0.3">
      <c r="A320" s="11"/>
      <c r="B320" s="1"/>
      <c r="H320" s="15"/>
      <c r="I320" s="1"/>
      <c r="K320" s="15">
        <f>I319</f>
        <v>21</v>
      </c>
      <c r="L320" s="1" t="s">
        <v>16</v>
      </c>
      <c r="N320" s="3">
        <f>K320*M320</f>
        <v>0</v>
      </c>
      <c r="Q320" s="3"/>
    </row>
    <row r="321" spans="1:24" x14ac:dyDescent="0.3">
      <c r="A321" s="11"/>
      <c r="B321" s="1"/>
      <c r="C321" s="2" t="s">
        <v>58</v>
      </c>
      <c r="H321" s="15"/>
      <c r="I321" s="1"/>
      <c r="K321" s="15"/>
      <c r="N321" s="27">
        <f>SUM(N308:N320)</f>
        <v>0</v>
      </c>
      <c r="O321" s="27"/>
      <c r="P321" s="27"/>
      <c r="Q321" s="27"/>
      <c r="R321" s="3"/>
    </row>
    <row r="322" spans="1:24" x14ac:dyDescent="0.3">
      <c r="A322" s="12"/>
    </row>
    <row r="323" spans="1:24" x14ac:dyDescent="0.3">
      <c r="A323" s="14"/>
      <c r="B323" s="17"/>
      <c r="C323" s="2" t="s">
        <v>61</v>
      </c>
      <c r="D323" s="2"/>
      <c r="E323" s="2"/>
      <c r="F323" s="2"/>
      <c r="G323" s="2"/>
      <c r="H323" s="2"/>
      <c r="I323" s="30"/>
      <c r="J323" s="2"/>
      <c r="K323" s="30"/>
      <c r="L323" s="2"/>
      <c r="M323" s="27"/>
      <c r="N323" s="27">
        <f>SUM(N252,N236,N178,N156,N71,N54,N271,N281,N297,N303,N321)</f>
        <v>0</v>
      </c>
      <c r="O323" s="27"/>
      <c r="P323" s="27"/>
      <c r="Q323" s="27"/>
      <c r="R323" s="27"/>
      <c r="S323" s="27"/>
      <c r="T323" s="3"/>
      <c r="W323" s="3"/>
    </row>
    <row r="324" spans="1:24" ht="19.5" thickBot="1" x14ac:dyDescent="0.35">
      <c r="C324" s="2" t="s">
        <v>62</v>
      </c>
      <c r="D324" s="2"/>
      <c r="E324" s="2"/>
      <c r="F324" s="2"/>
      <c r="G324" s="2"/>
      <c r="H324" s="2"/>
      <c r="I324" s="30"/>
      <c r="J324" s="2"/>
      <c r="K324" s="30"/>
      <c r="L324" s="2"/>
      <c r="M324" s="27"/>
      <c r="N324" s="3">
        <f>N323*0.27</f>
        <v>0</v>
      </c>
      <c r="O324" s="27"/>
      <c r="P324" s="27"/>
      <c r="Q324" s="39"/>
      <c r="R324" s="27"/>
      <c r="S324" s="27"/>
    </row>
    <row r="325" spans="1:24" ht="19.5" thickBot="1" x14ac:dyDescent="0.35">
      <c r="C325" s="2" t="s">
        <v>63</v>
      </c>
      <c r="D325" s="2"/>
      <c r="E325" s="2"/>
      <c r="F325" s="2"/>
      <c r="G325" s="2"/>
      <c r="H325" s="2"/>
      <c r="I325" s="30"/>
      <c r="J325" s="2"/>
      <c r="K325" s="30"/>
      <c r="L325" s="2"/>
      <c r="M325" s="27"/>
      <c r="N325" s="40">
        <f>SUM(N323:N324)</f>
        <v>0</v>
      </c>
      <c r="O325" s="27"/>
      <c r="P325" s="27"/>
      <c r="Q325" s="39"/>
      <c r="R325" s="27"/>
      <c r="S325" s="27"/>
    </row>
    <row r="326" spans="1:24" x14ac:dyDescent="0.3">
      <c r="O326" s="27"/>
      <c r="P326" s="27"/>
      <c r="Q326" s="27"/>
      <c r="R326" s="27"/>
      <c r="S326" s="27"/>
    </row>
    <row r="327" spans="1:24" s="2" customFormat="1" x14ac:dyDescent="0.3">
      <c r="B327" s="38"/>
      <c r="C327" s="1" t="s">
        <v>151</v>
      </c>
      <c r="D327" s="41">
        <v>43124</v>
      </c>
      <c r="E327" s="1"/>
      <c r="F327" s="1"/>
      <c r="G327" s="1"/>
      <c r="H327" s="1"/>
      <c r="I327" s="13"/>
      <c r="J327" s="12"/>
      <c r="K327" s="13"/>
      <c r="L327" s="1"/>
      <c r="M327" s="3"/>
      <c r="N327" s="1"/>
      <c r="O327" s="27"/>
      <c r="P327" s="27"/>
      <c r="Q327" s="27"/>
      <c r="R327" s="27"/>
      <c r="S327" s="27"/>
    </row>
    <row r="328" spans="1:24" s="2" customFormat="1" x14ac:dyDescent="0.3">
      <c r="B328" s="38"/>
      <c r="C328" s="1"/>
      <c r="D328" s="1"/>
      <c r="E328" s="1"/>
      <c r="F328" s="1"/>
      <c r="G328" s="1"/>
      <c r="H328" s="1"/>
      <c r="I328" s="6" t="s">
        <v>152</v>
      </c>
      <c r="J328" s="1"/>
      <c r="K328" s="6"/>
      <c r="L328" s="1"/>
      <c r="M328" s="3"/>
      <c r="N328" s="1"/>
      <c r="O328" s="27"/>
      <c r="P328" s="27"/>
      <c r="Q328" s="27"/>
      <c r="R328" s="27"/>
      <c r="S328" s="27"/>
    </row>
    <row r="329" spans="1:24" s="2" customFormat="1" x14ac:dyDescent="0.3">
      <c r="B329" s="38"/>
      <c r="C329" s="1"/>
      <c r="D329" s="1"/>
      <c r="E329" s="1"/>
      <c r="F329" s="1"/>
      <c r="G329" s="1"/>
      <c r="H329" s="1"/>
      <c r="L329" s="1"/>
      <c r="M329" s="3"/>
      <c r="N329" s="1"/>
      <c r="O329" s="27"/>
      <c r="P329" s="27"/>
      <c r="Q329" s="27"/>
      <c r="R329" s="27"/>
      <c r="S329" s="27"/>
    </row>
    <row r="331" spans="1:24" x14ac:dyDescent="0.3">
      <c r="R331" s="2"/>
      <c r="X331" s="6"/>
    </row>
    <row r="332" spans="1:24" x14ac:dyDescent="0.3">
      <c r="V332" s="73"/>
      <c r="W332" s="73"/>
      <c r="X332" s="42"/>
    </row>
    <row r="333" spans="1:24" x14ac:dyDescent="0.3">
      <c r="V333" s="73"/>
      <c r="W333" s="73"/>
      <c r="X333" s="6"/>
    </row>
    <row r="334" spans="1:24" x14ac:dyDescent="0.3">
      <c r="V334" s="73"/>
      <c r="W334" s="73"/>
      <c r="X334" s="6"/>
    </row>
    <row r="335" spans="1:24" x14ac:dyDescent="0.3">
      <c r="X335" s="6"/>
    </row>
    <row r="336" spans="1:24" x14ac:dyDescent="0.3">
      <c r="X336" s="6"/>
    </row>
    <row r="337" spans="18:24" x14ac:dyDescent="0.3">
      <c r="R337" s="2"/>
      <c r="V337" s="72"/>
      <c r="W337" s="72"/>
      <c r="X337" s="6"/>
    </row>
    <row r="338" spans="18:24" x14ac:dyDescent="0.3">
      <c r="V338" s="72"/>
      <c r="W338" s="72"/>
      <c r="X338" s="6"/>
    </row>
    <row r="339" spans="18:24" x14ac:dyDescent="0.3">
      <c r="V339" s="72"/>
      <c r="W339" s="72"/>
      <c r="X339" s="6"/>
    </row>
    <row r="340" spans="18:24" x14ac:dyDescent="0.3">
      <c r="X340" s="6"/>
    </row>
    <row r="341" spans="18:24" x14ac:dyDescent="0.3">
      <c r="R341" s="2"/>
      <c r="W341" s="3"/>
      <c r="X341" s="6"/>
    </row>
    <row r="342" spans="18:24" x14ac:dyDescent="0.3">
      <c r="W342" s="3"/>
      <c r="X342" s="6"/>
    </row>
    <row r="343" spans="18:24" x14ac:dyDescent="0.3">
      <c r="W343" s="3"/>
      <c r="X343" s="6"/>
    </row>
    <row r="344" spans="18:24" x14ac:dyDescent="0.3">
      <c r="X344" s="6"/>
    </row>
    <row r="345" spans="18:24" x14ac:dyDescent="0.3">
      <c r="W345" s="3"/>
      <c r="X345" s="6"/>
    </row>
    <row r="346" spans="18:24" x14ac:dyDescent="0.3">
      <c r="W346" s="43"/>
      <c r="X346" s="6"/>
    </row>
    <row r="347" spans="18:24" x14ac:dyDescent="0.3">
      <c r="W347" s="43"/>
      <c r="X347" s="6"/>
    </row>
  </sheetData>
  <mergeCells count="17">
    <mergeCell ref="A254:K254"/>
    <mergeCell ref="A255:K255"/>
    <mergeCell ref="C160:H160"/>
    <mergeCell ref="C203:H203"/>
    <mergeCell ref="B1:L1"/>
    <mergeCell ref="C166:H166"/>
    <mergeCell ref="A2:N2"/>
    <mergeCell ref="C163:H163"/>
    <mergeCell ref="C198:H198"/>
    <mergeCell ref="C3:J3"/>
    <mergeCell ref="C301:G301"/>
    <mergeCell ref="V337:W337"/>
    <mergeCell ref="V338:W338"/>
    <mergeCell ref="V339:W339"/>
    <mergeCell ref="V332:W332"/>
    <mergeCell ref="V333:W333"/>
    <mergeCell ref="V334:W334"/>
  </mergeCells>
  <printOptions horizontalCentered="1"/>
  <pageMargins left="0.37" right="0.4" top="0.74803149606299213" bottom="0.74803149606299213" header="0.31496062992125984" footer="0.31496062992125984"/>
  <pageSetup paperSize="9" scale="51" fitToHeight="0" orientation="portrait" r:id="rId1"/>
  <rowBreaks count="4" manualBreakCount="4">
    <brk id="72" max="13" man="1"/>
    <brk id="151" max="13" man="1"/>
    <brk id="171" max="13" man="1"/>
    <brk id="24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költségbecslés</vt:lpstr>
      <vt:lpstr>költségbecslés!Nyomtatási_terület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64bit</cp:lastModifiedBy>
  <cp:lastPrinted>2018-01-24T12:22:02Z</cp:lastPrinted>
  <dcterms:created xsi:type="dcterms:W3CDTF">2014-10-31T14:40:14Z</dcterms:created>
  <dcterms:modified xsi:type="dcterms:W3CDTF">2018-01-24T12:33:08Z</dcterms:modified>
</cp:coreProperties>
</file>